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5610" activeTab="0"/>
  </bookViews>
  <sheets>
    <sheet name="Deposit Sheet" sheetId="1" r:id="rId1"/>
    <sheet name="Acct Code Cheat Sheet" sheetId="2" r:id="rId2"/>
    <sheet name="Journal_Details" sheetId="3" state="hidden" r:id="rId3"/>
    <sheet name="Journal_Headers" sheetId="4" state="hidden" r:id="rId4"/>
    <sheet name="RE Import" sheetId="5" state="hidden" r:id="rId5"/>
  </sheets>
  <definedNames>
    <definedName name="Donor_Information">'Deposit Sheet'!$A$13:$AC$48</definedName>
    <definedName name="ENTRYDATE">'Journal_Headers'!$J$2</definedName>
    <definedName name="Journal_Details">'Journal_Details'!$A$1:$W$1</definedName>
    <definedName name="Journal_Headers">'Journal_Headers'!$A$1:$U$1</definedName>
    <definedName name="JRNDESC">'Journal_Headers'!$I$2</definedName>
    <definedName name="SRCETYPE">'Journal_Headers'!$E$2</definedName>
  </definedNames>
  <calcPr fullCalcOnLoad="1"/>
</workbook>
</file>

<file path=xl/sharedStrings.xml><?xml version="1.0" encoding="utf-8"?>
<sst xmlns="http://schemas.openxmlformats.org/spreadsheetml/2006/main" count="624" uniqueCount="500">
  <si>
    <t>BATCHID</t>
  </si>
  <si>
    <t>BTCHENTRY</t>
  </si>
  <si>
    <t>FSCSYR</t>
  </si>
  <si>
    <t>SRCELEDGER</t>
  </si>
  <si>
    <t>SRCETYPE</t>
  </si>
  <si>
    <t>FSCSPERD</t>
  </si>
  <si>
    <t>SWEDIT</t>
  </si>
  <si>
    <t>SWREVERSE</t>
  </si>
  <si>
    <t>JRNLDESC</t>
  </si>
  <si>
    <t>DATEENTRY</t>
  </si>
  <si>
    <t>00001</t>
  </si>
  <si>
    <t>BATCHNBR</t>
  </si>
  <si>
    <t>JOURNALID</t>
  </si>
  <si>
    <t>TRANSNBR</t>
  </si>
  <si>
    <t>ACCTID</t>
  </si>
  <si>
    <t>TRANSAMT</t>
  </si>
  <si>
    <t>TRANSQTY</t>
  </si>
  <si>
    <t>SCURNDEC</t>
  </si>
  <si>
    <t>SCURNAMT</t>
  </si>
  <si>
    <t>HCURNCODE</t>
  </si>
  <si>
    <t>RATETYPE</t>
  </si>
  <si>
    <t>SCURNCODE</t>
  </si>
  <si>
    <t>TRANSDATE</t>
  </si>
  <si>
    <t>CONVRATE</t>
  </si>
  <si>
    <t>RATESPREAD</t>
  </si>
  <si>
    <t>DATEMTCHCD</t>
  </si>
  <si>
    <t>RATEOPER</t>
  </si>
  <si>
    <t>TRANSDESC</t>
  </si>
  <si>
    <t>TRANSREF</t>
  </si>
  <si>
    <t>SRCELDGR</t>
  </si>
  <si>
    <t>COMMENT</t>
  </si>
  <si>
    <t>Address</t>
  </si>
  <si>
    <t>Description</t>
  </si>
  <si>
    <t>Postal Code</t>
  </si>
  <si>
    <t>City</t>
  </si>
  <si>
    <t>Cash</t>
  </si>
  <si>
    <t>VISA</t>
  </si>
  <si>
    <t>MasterCard</t>
  </si>
  <si>
    <t>Donor's information</t>
  </si>
  <si>
    <t>Participant's Info</t>
  </si>
  <si>
    <t>Account Code</t>
  </si>
  <si>
    <t>Name</t>
  </si>
  <si>
    <t>HNW pledge</t>
  </si>
  <si>
    <t>Form attached</t>
  </si>
  <si>
    <t>Amount</t>
  </si>
  <si>
    <t>Payment Method</t>
  </si>
  <si>
    <t>Cheque</t>
  </si>
  <si>
    <t>Phone #</t>
  </si>
  <si>
    <t>Form A - Record of Deposits</t>
  </si>
  <si>
    <t>TOTAL DEPOSIT</t>
  </si>
  <si>
    <t>Region / Chapter :</t>
  </si>
  <si>
    <t>HNW Event location</t>
  </si>
  <si>
    <t>Account</t>
  </si>
  <si>
    <t>Prov</t>
  </si>
  <si>
    <t>Summary of Deposits:</t>
  </si>
  <si>
    <t>Tax Receipt</t>
  </si>
  <si>
    <t>Credit Card Batch #</t>
  </si>
  <si>
    <t xml:space="preserve">Transaction Date: </t>
  </si>
  <si>
    <t>Credit to</t>
  </si>
  <si>
    <t>Prepared by :</t>
  </si>
  <si>
    <t>Transaction</t>
  </si>
  <si>
    <t>Comments</t>
  </si>
  <si>
    <t>(Credit card terminal Batch#)</t>
  </si>
  <si>
    <t>402</t>
  </si>
  <si>
    <t>202</t>
  </si>
  <si>
    <t>403</t>
  </si>
  <si>
    <t>203</t>
  </si>
  <si>
    <t>Gander Chapter</t>
  </si>
  <si>
    <t>404</t>
  </si>
  <si>
    <t>204</t>
  </si>
  <si>
    <t>Exploits Valley Chapter</t>
  </si>
  <si>
    <t>205</t>
  </si>
  <si>
    <t>Lake Melville Chapter</t>
  </si>
  <si>
    <t>208</t>
  </si>
  <si>
    <t>Eastern Avalon Chapter</t>
  </si>
  <si>
    <t>209</t>
  </si>
  <si>
    <t>Trinity Conception Chapter</t>
  </si>
  <si>
    <t>212</t>
  </si>
  <si>
    <t>Little St. Lawrence Affiliate</t>
  </si>
  <si>
    <t>300</t>
  </si>
  <si>
    <t>410</t>
  </si>
  <si>
    <t>303</t>
  </si>
  <si>
    <t>Fredericton Chapter</t>
  </si>
  <si>
    <t>411</t>
  </si>
  <si>
    <t>304</t>
  </si>
  <si>
    <t>Halifax Chapter</t>
  </si>
  <si>
    <t>305</t>
  </si>
  <si>
    <t>413</t>
  </si>
  <si>
    <t>306</t>
  </si>
  <si>
    <t>Moncton Chapter</t>
  </si>
  <si>
    <t>414</t>
  </si>
  <si>
    <t>308</t>
  </si>
  <si>
    <t>Pictou County Affiliate</t>
  </si>
  <si>
    <t>309</t>
  </si>
  <si>
    <t>417</t>
  </si>
  <si>
    <t>418</t>
  </si>
  <si>
    <t>313</t>
  </si>
  <si>
    <t>Miramichi Chapter</t>
  </si>
  <si>
    <t>419</t>
  </si>
  <si>
    <t>314</t>
  </si>
  <si>
    <t>420</t>
  </si>
  <si>
    <t>421</t>
  </si>
  <si>
    <t>Section Estrie</t>
  </si>
  <si>
    <t>Montreal Chapter</t>
  </si>
  <si>
    <t>Section Mauricie</t>
  </si>
  <si>
    <t>424</t>
  </si>
  <si>
    <t>Section Quebec</t>
  </si>
  <si>
    <t>425</t>
  </si>
  <si>
    <t>Section Saguenay-Lac-St-Jean</t>
  </si>
  <si>
    <t>426</t>
  </si>
  <si>
    <t>Section Abitibi</t>
  </si>
  <si>
    <t>500</t>
  </si>
  <si>
    <t>428</t>
  </si>
  <si>
    <t>501</t>
  </si>
  <si>
    <t>Simcoe County Chapter</t>
  </si>
  <si>
    <t>429</t>
  </si>
  <si>
    <t>505</t>
  </si>
  <si>
    <t>Toronto Chapter</t>
  </si>
  <si>
    <t>507</t>
  </si>
  <si>
    <t>Halton Region Chapter</t>
  </si>
  <si>
    <t>508</t>
  </si>
  <si>
    <t>Hamilton Chapter</t>
  </si>
  <si>
    <t>432</t>
  </si>
  <si>
    <t>509</t>
  </si>
  <si>
    <t>Belleville Affiliate</t>
  </si>
  <si>
    <t>433</t>
  </si>
  <si>
    <t>510</t>
  </si>
  <si>
    <t>511</t>
  </si>
  <si>
    <t>Kingston Chapter</t>
  </si>
  <si>
    <t>512</t>
  </si>
  <si>
    <t>London Chapter</t>
  </si>
  <si>
    <t>436</t>
  </si>
  <si>
    <t>513</t>
  </si>
  <si>
    <t>514</t>
  </si>
  <si>
    <t>Niagara Chapter</t>
  </si>
  <si>
    <t>438</t>
  </si>
  <si>
    <t>515</t>
  </si>
  <si>
    <t>439</t>
  </si>
  <si>
    <t>517</t>
  </si>
  <si>
    <t>518</t>
  </si>
  <si>
    <t>520</t>
  </si>
  <si>
    <t>Peterborough Affiliate</t>
  </si>
  <si>
    <t>443</t>
  </si>
  <si>
    <t>524</t>
  </si>
  <si>
    <t>Sarnia Affiliate</t>
  </si>
  <si>
    <t>526</t>
  </si>
  <si>
    <t>Sudbury Chapter</t>
  </si>
  <si>
    <t>445</t>
  </si>
  <si>
    <t>527</t>
  </si>
  <si>
    <t>Thunder Bay Chapter</t>
  </si>
  <si>
    <t>528</t>
  </si>
  <si>
    <t>Timmins Affiliate</t>
  </si>
  <si>
    <t>447</t>
  </si>
  <si>
    <t>530</t>
  </si>
  <si>
    <t>Windsor Chapter</t>
  </si>
  <si>
    <t>531</t>
  </si>
  <si>
    <t>Kitchener/Waterloo Chapter</t>
  </si>
  <si>
    <t>532</t>
  </si>
  <si>
    <t>454</t>
  </si>
  <si>
    <t>600</t>
  </si>
  <si>
    <t>601</t>
  </si>
  <si>
    <t>603</t>
  </si>
  <si>
    <t>604</t>
  </si>
  <si>
    <t>Thompson Affiliate</t>
  </si>
  <si>
    <t>605</t>
  </si>
  <si>
    <t>Prince Albert Affiliate</t>
  </si>
  <si>
    <t>606</t>
  </si>
  <si>
    <t>607</t>
  </si>
  <si>
    <t>Saskatoon Chapter</t>
  </si>
  <si>
    <t>608</t>
  </si>
  <si>
    <t>465</t>
  </si>
  <si>
    <t>609</t>
  </si>
  <si>
    <t>Winnipeg Raffle (RESTRICTED)</t>
  </si>
  <si>
    <t>611</t>
  </si>
  <si>
    <t>Yorkton Affiliate</t>
  </si>
  <si>
    <t>700</t>
  </si>
  <si>
    <t>701</t>
  </si>
  <si>
    <t>702</t>
  </si>
  <si>
    <t>Calgary Chapter</t>
  </si>
  <si>
    <t>703</t>
  </si>
  <si>
    <t>Edmonton Chapter</t>
  </si>
  <si>
    <t>704</t>
  </si>
  <si>
    <t>Grande Prairie Chapter</t>
  </si>
  <si>
    <t>705</t>
  </si>
  <si>
    <t>Lethbridge Chapter</t>
  </si>
  <si>
    <t>496</t>
  </si>
  <si>
    <t>706</t>
  </si>
  <si>
    <t>Medicine Hat Chapter</t>
  </si>
  <si>
    <t>707</t>
  </si>
  <si>
    <t>Red Deer Affiliate</t>
  </si>
  <si>
    <t>708</t>
  </si>
  <si>
    <t>709</t>
  </si>
  <si>
    <t>710</t>
  </si>
  <si>
    <t>Banff Affiliate</t>
  </si>
  <si>
    <t>711</t>
  </si>
  <si>
    <t>Rocky Mnt House Affiliate</t>
  </si>
  <si>
    <t>712</t>
  </si>
  <si>
    <t>802</t>
  </si>
  <si>
    <t>Fraser Valley West Chapter</t>
  </si>
  <si>
    <t>803</t>
  </si>
  <si>
    <t>Kamloops Chapter</t>
  </si>
  <si>
    <t>804</t>
  </si>
  <si>
    <t>Kelowna Chapter</t>
  </si>
  <si>
    <t>807</t>
  </si>
  <si>
    <t>Vancouver Chapter</t>
  </si>
  <si>
    <t>808</t>
  </si>
  <si>
    <t>Victoria Chapter</t>
  </si>
  <si>
    <t>810</t>
  </si>
  <si>
    <t>811</t>
  </si>
  <si>
    <t>812</t>
  </si>
  <si>
    <t>813</t>
  </si>
  <si>
    <t>814</t>
  </si>
  <si>
    <t>815</t>
  </si>
  <si>
    <t>816</t>
  </si>
  <si>
    <t>817</t>
  </si>
  <si>
    <t>Fraser Valley East Chapter</t>
  </si>
  <si>
    <t>GL</t>
  </si>
  <si>
    <t>Receipt</t>
  </si>
  <si>
    <t>100</t>
  </si>
  <si>
    <t xml:space="preserve">National  </t>
  </si>
  <si>
    <t>Saint John Chapter</t>
  </si>
  <si>
    <t>499</t>
  </si>
  <si>
    <t>5001</t>
  </si>
  <si>
    <t>5002</t>
  </si>
  <si>
    <t>5003</t>
  </si>
  <si>
    <t>5004</t>
  </si>
  <si>
    <t>5005</t>
  </si>
  <si>
    <t>5006</t>
  </si>
  <si>
    <t>Chapter Code</t>
  </si>
  <si>
    <t>Chapter</t>
  </si>
  <si>
    <t>Transaction Date</t>
  </si>
  <si>
    <t>307</t>
  </si>
  <si>
    <t>PEI Chapter</t>
  </si>
  <si>
    <t>310</t>
  </si>
  <si>
    <t>Cape Breton Affiliate</t>
  </si>
  <si>
    <t>400</t>
  </si>
  <si>
    <t>Ottawa/Gatineau Chapter</t>
  </si>
  <si>
    <t>805</t>
  </si>
  <si>
    <t>602</t>
  </si>
  <si>
    <t>801</t>
  </si>
  <si>
    <t>First Name</t>
  </si>
  <si>
    <t>Last Name</t>
  </si>
  <si>
    <t>Company Name</t>
  </si>
  <si>
    <t>Type</t>
  </si>
  <si>
    <t>Individual</t>
  </si>
  <si>
    <t>Company</t>
  </si>
  <si>
    <t>Campaign Code</t>
  </si>
  <si>
    <t>Fund code</t>
  </si>
  <si>
    <t>Appeal Code</t>
  </si>
  <si>
    <t>Package Code</t>
  </si>
  <si>
    <t>Key Ind</t>
  </si>
  <si>
    <t>PLED</t>
  </si>
  <si>
    <t>DON</t>
  </si>
  <si>
    <t>CORDON</t>
  </si>
  <si>
    <t>Debit</t>
  </si>
  <si>
    <t>Corporate Donation</t>
  </si>
  <si>
    <t>CORMAT</t>
  </si>
  <si>
    <t>Corporate Match</t>
  </si>
  <si>
    <t>Donation</t>
  </si>
  <si>
    <t>MEM</t>
  </si>
  <si>
    <t>Membership Fee</t>
  </si>
  <si>
    <t>Pledge Revenue</t>
  </si>
  <si>
    <t>PLEDOFF</t>
  </si>
  <si>
    <t>Pledge Offline</t>
  </si>
  <si>
    <t>PLEDON</t>
  </si>
  <si>
    <t>Pledge Online</t>
  </si>
  <si>
    <t>SPON</t>
  </si>
  <si>
    <t>Sponsorship</t>
  </si>
  <si>
    <t>(this date is Batch date for credit cards processed)</t>
  </si>
  <si>
    <t>(Credit Card, Debit)</t>
  </si>
  <si>
    <t>Card Type</t>
  </si>
  <si>
    <t>Gift Type</t>
  </si>
  <si>
    <t>Gift Subtype</t>
  </si>
  <si>
    <t>Email</t>
  </si>
  <si>
    <t>450</t>
  </si>
  <si>
    <t>471</t>
  </si>
  <si>
    <t>Receiptable</t>
  </si>
  <si>
    <t>Acknowledge</t>
  </si>
  <si>
    <t>(Y/N)?</t>
  </si>
  <si>
    <t xml:space="preserve"> Amount</t>
  </si>
  <si>
    <t>Letter Code</t>
  </si>
  <si>
    <t>Yes</t>
  </si>
  <si>
    <t>No</t>
  </si>
  <si>
    <t>Regular Receipt</t>
  </si>
  <si>
    <t>E-Receipt</t>
  </si>
  <si>
    <t>Annual Receipt</t>
  </si>
  <si>
    <t>Annual E-Receipt</t>
  </si>
  <si>
    <t>Receipted Amount</t>
  </si>
  <si>
    <t>Receipt Stack</t>
  </si>
  <si>
    <t>Receipt Type</t>
  </si>
  <si>
    <t>Reference</t>
  </si>
  <si>
    <t>535</t>
  </si>
  <si>
    <t>Strathroy Affiliate</t>
  </si>
  <si>
    <t>542</t>
  </si>
  <si>
    <t>544</t>
  </si>
  <si>
    <t>Northumberland Affiliate</t>
  </si>
  <si>
    <t>Corner Brook Chapter</t>
  </si>
  <si>
    <t>Annapolis Valley Affiliate</t>
  </si>
  <si>
    <t>Amherst Chapter</t>
  </si>
  <si>
    <t>Oxford County Affiliate</t>
  </si>
  <si>
    <t>North Bay Affiliate</t>
  </si>
  <si>
    <t>525</t>
  </si>
  <si>
    <t>Sault Ste Marie Chapter</t>
  </si>
  <si>
    <t>Newmarket/Aurora Affiliate</t>
  </si>
  <si>
    <t>Westman Chapter</t>
  </si>
  <si>
    <t>Meadow Lake Affiliate</t>
  </si>
  <si>
    <t>South Central Manitoba Affiliate</t>
  </si>
  <si>
    <t>Regina Chapter</t>
  </si>
  <si>
    <t>Winnipeg Chapter</t>
  </si>
  <si>
    <t>612</t>
  </si>
  <si>
    <t>Cabri</t>
  </si>
  <si>
    <t>Lloydminster Affiliate</t>
  </si>
  <si>
    <t>713</t>
  </si>
  <si>
    <t>Northwest Territories Affiliate</t>
  </si>
  <si>
    <t>Comox Valley Affiliate</t>
  </si>
  <si>
    <t>Nanaimo Chapter</t>
  </si>
  <si>
    <t>5007</t>
  </si>
  <si>
    <t>Salutation</t>
  </si>
  <si>
    <t>Middle Name</t>
  </si>
  <si>
    <t>Spouse First Name</t>
  </si>
  <si>
    <t>Spouse Last Name</t>
  </si>
  <si>
    <t>Address Line 2</t>
  </si>
  <si>
    <t>Cheque Number</t>
  </si>
  <si>
    <t>Tax Receipt issued</t>
  </si>
  <si>
    <t>GL Post Date</t>
  </si>
  <si>
    <t>GL Post Status</t>
  </si>
  <si>
    <t>Receipt Number</t>
  </si>
  <si>
    <t>Gift Note Desc</t>
  </si>
  <si>
    <t>Gift Note Date</t>
  </si>
  <si>
    <t>Gift Note Type</t>
  </si>
  <si>
    <t>CROHN'S &amp; COLITIS CANADA</t>
  </si>
  <si>
    <t>Email Address</t>
  </si>
  <si>
    <t>General Donations</t>
  </si>
  <si>
    <t>Tribute - in Memory</t>
  </si>
  <si>
    <t>Bingo</t>
  </si>
  <si>
    <t>3rd Party Events</t>
  </si>
  <si>
    <t>Casino</t>
  </si>
  <si>
    <t>Direct Mail</t>
  </si>
  <si>
    <t>Employee Groups</t>
  </si>
  <si>
    <t>Golf Tournament</t>
  </si>
  <si>
    <t>Nevadas</t>
  </si>
  <si>
    <t>Legacy Giving</t>
  </si>
  <si>
    <t>Donor's Choice</t>
  </si>
  <si>
    <t>Corporate Partnerships</t>
  </si>
  <si>
    <t>Major Gifts</t>
  </si>
  <si>
    <t>Federated Health Charities</t>
  </si>
  <si>
    <t>M &amp; M Meat Shops</t>
  </si>
  <si>
    <t>Sports Tournaments</t>
  </si>
  <si>
    <t>CPBI Gala</t>
  </si>
  <si>
    <t>Galas</t>
  </si>
  <si>
    <t>Health Partners</t>
  </si>
  <si>
    <t>Grants</t>
  </si>
  <si>
    <t>Provincial Healthpartners</t>
  </si>
  <si>
    <t>Regional Fund A Cure</t>
  </si>
  <si>
    <t>Foundation Revenue</t>
  </si>
  <si>
    <t>Future Directions Conference</t>
  </si>
  <si>
    <t>United Way Donations</t>
  </si>
  <si>
    <t>Monthly Giving</t>
  </si>
  <si>
    <t>Unallocated Revenue</t>
  </si>
  <si>
    <t>Maritimes Regional Office</t>
  </si>
  <si>
    <t>Quebec Regional Office</t>
  </si>
  <si>
    <t>Ontario Regional Office</t>
  </si>
  <si>
    <t>Manitoba/Saskachewan Regional Office</t>
  </si>
  <si>
    <t>Calgary Casino (Restricted)</t>
  </si>
  <si>
    <t>Edmonton Casino (Restricted)</t>
  </si>
  <si>
    <t>Fort Mcmurray Affiliate</t>
  </si>
  <si>
    <t>Comox Valley (Restricted)</t>
  </si>
  <si>
    <t>Fraser Valley Casino (Restricted)</t>
  </si>
  <si>
    <t>Nanaimo Bingo (Restricted)</t>
  </si>
  <si>
    <t>Vancouver Casino (Restricted)</t>
  </si>
  <si>
    <t>Victoria Casino (Restricted)</t>
  </si>
  <si>
    <t>Comox Valley Lottery (Restricted)</t>
  </si>
  <si>
    <t>Kelowna Casino (Restricted)</t>
  </si>
  <si>
    <t>Ontario South District</t>
  </si>
  <si>
    <t>Toronto District</t>
  </si>
  <si>
    <t>Ontario West District</t>
  </si>
  <si>
    <t>Ontario Special Events</t>
  </si>
  <si>
    <t>Ontario East District</t>
  </si>
  <si>
    <t>Ontario North District</t>
  </si>
  <si>
    <t>Ontario Central District</t>
  </si>
  <si>
    <t>Chapter Events</t>
  </si>
  <si>
    <t>Peel Chapter</t>
  </si>
  <si>
    <t>York Region Chapter</t>
  </si>
  <si>
    <t>Durham Chapter</t>
  </si>
  <si>
    <t>302</t>
  </si>
  <si>
    <t>Bridgewater</t>
  </si>
  <si>
    <t>211</t>
  </si>
  <si>
    <t>Marystown</t>
  </si>
  <si>
    <t>301</t>
  </si>
  <si>
    <t>516</t>
  </si>
  <si>
    <t>Grey Bruce County</t>
  </si>
  <si>
    <t>521</t>
  </si>
  <si>
    <t>Muskoka</t>
  </si>
  <si>
    <t>714</t>
  </si>
  <si>
    <t>Athabasca</t>
  </si>
  <si>
    <t>715</t>
  </si>
  <si>
    <t>Hanna</t>
  </si>
  <si>
    <t>2015 Events Calendar</t>
  </si>
  <si>
    <t>Revenue Code</t>
  </si>
  <si>
    <t>January</t>
  </si>
  <si>
    <t>Winnipeg, MB</t>
  </si>
  <si>
    <t>Winnipeg Winter Fundraiser - Rumor's Comedy Club</t>
  </si>
  <si>
    <t>Grey Bruce, ON</t>
  </si>
  <si>
    <t>Grey Bruce Affiliate Education Night</t>
  </si>
  <si>
    <t>February</t>
  </si>
  <si>
    <t>Advocacy Webinar</t>
  </si>
  <si>
    <t>Halton, ON</t>
  </si>
  <si>
    <t>Martini Madness - Halton</t>
  </si>
  <si>
    <t>Regina, SK</t>
  </si>
  <si>
    <t>Regina Curling Bonspeil</t>
  </si>
  <si>
    <t>Calgary, AB</t>
  </si>
  <si>
    <t>Volunteer Appreciation Tea - Heritage Park, AB</t>
  </si>
  <si>
    <t>Windsor, ON</t>
  </si>
  <si>
    <t>Windsor - Bowling for Bowels</t>
  </si>
  <si>
    <t>Prince George, BC</t>
  </si>
  <si>
    <t>Education Seminar</t>
  </si>
  <si>
    <t>Feb 26 - Mar 1</t>
  </si>
  <si>
    <t>Banff, AB</t>
  </si>
  <si>
    <t>GI Conference</t>
  </si>
  <si>
    <t>Canadian Digestive Disease Week</t>
  </si>
  <si>
    <t>Kitchener-Waterloo, ON</t>
  </si>
  <si>
    <t>Just Gotta Scrap</t>
  </si>
  <si>
    <t>Winnipeg All That Glitters Gala</t>
  </si>
  <si>
    <t>March</t>
  </si>
  <si>
    <t>TBD</t>
  </si>
  <si>
    <t>Gutsy Peer Support Launch</t>
  </si>
  <si>
    <t>Halifax, NS</t>
  </si>
  <si>
    <t>Yuk Yuks Comedy Fundraiser</t>
  </si>
  <si>
    <t>Edmonton, AB</t>
  </si>
  <si>
    <t>Sugar Rush</t>
  </si>
  <si>
    <t>Lethbridge, AB</t>
  </si>
  <si>
    <t>April</t>
  </si>
  <si>
    <t>Hamilton (Webcast)</t>
  </si>
  <si>
    <t>Gutsy Learning Series - McMaster University</t>
  </si>
  <si>
    <t>Bottom's Up</t>
  </si>
  <si>
    <t>Calgary All That Glitters Gala</t>
  </si>
  <si>
    <t>Montreal, QC</t>
  </si>
  <si>
    <t>Montreal All That Glitters Gala</t>
  </si>
  <si>
    <t>May</t>
  </si>
  <si>
    <t>Camp Got2Go application deadline</t>
  </si>
  <si>
    <t>May 5,6</t>
  </si>
  <si>
    <t>Casino Night</t>
  </si>
  <si>
    <t xml:space="preserve">Martini Madness  </t>
  </si>
  <si>
    <t xml:space="preserve">May  </t>
  </si>
  <si>
    <t>Regina Wine &amp; Spirits</t>
  </si>
  <si>
    <t>June</t>
  </si>
  <si>
    <t>Gutsy Walk 2015</t>
  </si>
  <si>
    <t>481-486</t>
  </si>
  <si>
    <t>Vancouver, BC</t>
  </si>
  <si>
    <t>Hockey Classic</t>
  </si>
  <si>
    <t>Golf Classic</t>
  </si>
  <si>
    <t>July</t>
  </si>
  <si>
    <t>Jul 26 - Aug 1</t>
  </si>
  <si>
    <t>Alberta</t>
  </si>
  <si>
    <t>Camp Got2Go(AB)</t>
  </si>
  <si>
    <t>August</t>
  </si>
  <si>
    <t>Aug 9 -14</t>
  </si>
  <si>
    <t>Nova Scotia</t>
  </si>
  <si>
    <t>Camp Got2Go(NS)</t>
  </si>
  <si>
    <t>September</t>
  </si>
  <si>
    <t>October</t>
  </si>
  <si>
    <t>Oct 23-25</t>
  </si>
  <si>
    <t>Toronto, ON</t>
  </si>
  <si>
    <t>GUTS 2015 and AGM</t>
  </si>
  <si>
    <t>November</t>
  </si>
  <si>
    <t>Ottawa, ON</t>
  </si>
  <si>
    <t>Martini Madness - Ottawa</t>
  </si>
  <si>
    <t>Lets Do Brunch</t>
  </si>
  <si>
    <t>Kamloops, BC</t>
  </si>
  <si>
    <t>All That Glitters Gala - Kamloops</t>
  </si>
  <si>
    <t>Future Directions/Mentoring in IBD</t>
  </si>
  <si>
    <t>December</t>
  </si>
  <si>
    <t>Giving Tuesday Thank-a-thon</t>
  </si>
  <si>
    <t>Account Description</t>
  </si>
  <si>
    <t>Annual Chapter Events</t>
  </si>
  <si>
    <t>None</t>
  </si>
  <si>
    <t>613</t>
  </si>
  <si>
    <t>614</t>
  </si>
  <si>
    <t>Dauphin</t>
  </si>
  <si>
    <t>Morden</t>
  </si>
  <si>
    <t>American Express</t>
  </si>
  <si>
    <t>207</t>
  </si>
  <si>
    <t>Upper Trinity South (Hnw Only)</t>
  </si>
  <si>
    <t>401</t>
  </si>
  <si>
    <t>Monteregie</t>
  </si>
  <si>
    <t>Alberta/BC Regional Office</t>
  </si>
  <si>
    <t>430</t>
  </si>
  <si>
    <t>Raffle</t>
  </si>
  <si>
    <t>311</t>
  </si>
  <si>
    <t>Grand Falls</t>
  </si>
  <si>
    <t>529</t>
  </si>
  <si>
    <t>Collingwood</t>
  </si>
  <si>
    <t>615</t>
  </si>
  <si>
    <t>Swift Current</t>
  </si>
  <si>
    <t>616</t>
  </si>
  <si>
    <t>Battlefords</t>
  </si>
  <si>
    <t>809</t>
  </si>
  <si>
    <t>Cranbrook</t>
  </si>
  <si>
    <t>818</t>
  </si>
  <si>
    <t>Vernon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</si>
</sst>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_);#,##0.00"/>
    <numFmt numFmtId="173" formatCode="m/d/yy"/>
    <numFmt numFmtId="174" formatCode="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&quot;$&quot;#,##0.00"/>
    <numFmt numFmtId="179" formatCode="[$-1009]d\-mmm\-yy;@"/>
    <numFmt numFmtId="180" formatCode="[$-1009]mmmm\ d\,\ yyyy"/>
    <numFmt numFmtId="181" formatCode="[$-1009]mmmm\ d\,\ yyyy;@"/>
    <numFmt numFmtId="182" formatCode="m/dd/yyyy"/>
    <numFmt numFmtId="183" formatCode="_(\-&quot;$&quot;* #,##0.00_);_(&quot;$&quot;* \(#,##0.00\);_(&quot;$&quot;* &quot;-&quot;??_);_(@_)"/>
    <numFmt numFmtId="184" formatCode="[$-1009]mmm\ d\,\ yyyy;@"/>
    <numFmt numFmtId="185" formatCode="[$-409]dddd\,\ mmmm\ dd\,\ yyyy"/>
    <numFmt numFmtId="186" formatCode="[$-409]mmmm\ dd\,\ yyyy"/>
    <numFmt numFmtId="187" formatCode="[$€-2]\ #,##0.00_);[Red]\([$€-2]\ #,##0.00\)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MS Sans Serif"/>
      <family val="2"/>
    </font>
    <font>
      <i/>
      <sz val="10"/>
      <name val="Arial"/>
      <family val="2"/>
    </font>
    <font>
      <b/>
      <sz val="8.5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i/>
      <sz val="9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61E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thick">
        <color indexed="51"/>
      </top>
      <bottom style="thick">
        <color indexed="51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1"/>
      </top>
      <bottom>
        <color indexed="63"/>
      </bottom>
    </border>
    <border>
      <left style="thick">
        <color indexed="51"/>
      </left>
      <right style="medium">
        <color indexed="22"/>
      </right>
      <top style="thick">
        <color indexed="51"/>
      </top>
      <bottom style="thick">
        <color indexed="51"/>
      </bottom>
    </border>
    <border>
      <left style="medium">
        <color indexed="22"/>
      </left>
      <right style="thick">
        <color indexed="51"/>
      </right>
      <top style="thick">
        <color indexed="51"/>
      </top>
      <bottom style="thick">
        <color indexed="5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NumberFormat="1" applyFill="1" applyBorder="1" applyAlignment="1" applyProtection="1">
      <alignment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44" fontId="39" fillId="0" borderId="0" xfId="58" applyNumberFormat="1" applyFill="1" applyBorder="1" applyAlignment="1" applyProtection="1">
      <alignment horizontal="center"/>
      <protection locked="0"/>
    </xf>
    <xf numFmtId="0" fontId="20" fillId="0" borderId="0" xfId="0" applyFont="1" applyFill="1" applyAlignment="1" applyProtection="1">
      <alignment wrapText="1"/>
      <protection locked="0"/>
    </xf>
    <xf numFmtId="0" fontId="39" fillId="0" borderId="0" xfId="58" applyFill="1" applyBorder="1" applyProtection="1">
      <alignment/>
      <protection locked="0"/>
    </xf>
    <xf numFmtId="0" fontId="39" fillId="0" borderId="0" xfId="58" applyFill="1" applyProtection="1">
      <alignment/>
      <protection locked="0"/>
    </xf>
    <xf numFmtId="15" fontId="39" fillId="0" borderId="0" xfId="58" applyNumberFormat="1" applyFill="1" applyProtection="1">
      <alignment/>
      <protection locked="0"/>
    </xf>
    <xf numFmtId="167" fontId="39" fillId="0" borderId="0" xfId="58" applyNumberFormat="1" applyFill="1" applyProtection="1">
      <alignment/>
      <protection locked="0"/>
    </xf>
    <xf numFmtId="1" fontId="39" fillId="0" borderId="0" xfId="58" applyNumberFormat="1" applyFill="1" applyBorder="1" applyProtection="1">
      <alignment/>
      <protection locked="0"/>
    </xf>
    <xf numFmtId="0" fontId="8" fillId="0" borderId="0" xfId="58" applyFont="1" applyFill="1" applyProtection="1">
      <alignment/>
      <protection locked="0"/>
    </xf>
    <xf numFmtId="0" fontId="8" fillId="0" borderId="0" xfId="58" applyFont="1" applyFill="1" applyBorder="1" applyProtection="1">
      <alignment/>
      <protection locked="0"/>
    </xf>
    <xf numFmtId="0" fontId="8" fillId="0" borderId="0" xfId="0" applyFont="1" applyFill="1" applyAlignment="1" applyProtection="1">
      <alignment/>
      <protection/>
    </xf>
    <xf numFmtId="0" fontId="1" fillId="34" borderId="11" xfId="0" applyNumberFormat="1" applyFont="1" applyFill="1" applyBorder="1" applyAlignment="1" applyProtection="1" quotePrefix="1">
      <alignment/>
      <protection/>
    </xf>
    <xf numFmtId="165" fontId="1" fillId="34" borderId="11" xfId="0" applyNumberFormat="1" applyFont="1" applyFill="1" applyBorder="1" applyAlignment="1" applyProtection="1" quotePrefix="1">
      <alignment/>
      <protection/>
    </xf>
    <xf numFmtId="182" fontId="1" fillId="34" borderId="11" xfId="0" applyNumberFormat="1" applyFont="1" applyFill="1" applyBorder="1" applyAlignment="1" applyProtection="1" quotePrefix="1">
      <alignment/>
      <protection/>
    </xf>
    <xf numFmtId="0" fontId="1" fillId="34" borderId="11" xfId="0" applyNumberFormat="1" applyFont="1" applyFill="1" applyBorder="1" applyAlignment="1" applyProtection="1" quotePrefix="1">
      <alignment wrapText="1"/>
      <protection/>
    </xf>
    <xf numFmtId="0" fontId="1" fillId="33" borderId="0" xfId="0" applyFont="1" applyFill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165" fontId="0" fillId="33" borderId="0" xfId="0" applyNumberFormat="1" applyFont="1" applyFill="1" applyBorder="1" applyAlignment="1" applyProtection="1">
      <alignment/>
      <protection/>
    </xf>
    <xf numFmtId="182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wrapText="1"/>
      <protection/>
    </xf>
    <xf numFmtId="0" fontId="0" fillId="33" borderId="0" xfId="0" applyNumberFormat="1" applyFill="1" applyAlignment="1" applyProtection="1" quotePrefix="1">
      <alignment/>
      <protection/>
    </xf>
    <xf numFmtId="0" fontId="1" fillId="34" borderId="12" xfId="0" applyNumberFormat="1" applyFont="1" applyFill="1" applyBorder="1" applyAlignment="1" applyProtection="1" quotePrefix="1">
      <alignment/>
      <protection/>
    </xf>
    <xf numFmtId="0" fontId="1" fillId="34" borderId="13" xfId="0" applyNumberFormat="1" applyFont="1" applyFill="1" applyBorder="1" applyAlignment="1" applyProtection="1" quotePrefix="1">
      <alignment/>
      <protection/>
    </xf>
    <xf numFmtId="49" fontId="1" fillId="34" borderId="13" xfId="0" applyNumberFormat="1" applyFont="1" applyFill="1" applyBorder="1" applyAlignment="1" applyProtection="1" quotePrefix="1">
      <alignment/>
      <protection/>
    </xf>
    <xf numFmtId="0" fontId="1" fillId="34" borderId="14" xfId="0" applyNumberFormat="1" applyFont="1" applyFill="1" applyBorder="1" applyAlignment="1" applyProtection="1" quotePrefix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NumberFormat="1" applyFill="1" applyAlignment="1" quotePrefix="1">
      <alignment/>
    </xf>
    <xf numFmtId="0" fontId="6" fillId="0" borderId="15" xfId="0" applyNumberFormat="1" applyFont="1" applyFill="1" applyBorder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0" fillId="34" borderId="11" xfId="0" applyNumberFormat="1" applyFont="1" applyFill="1" applyBorder="1" applyAlignment="1" applyProtection="1">
      <alignment/>
      <protection/>
    </xf>
    <xf numFmtId="0" fontId="0" fillId="34" borderId="11" xfId="0" applyNumberFormat="1" applyFont="1" applyFill="1" applyBorder="1" applyAlignment="1" applyProtection="1">
      <alignment wrapText="1"/>
      <protection/>
    </xf>
    <xf numFmtId="0" fontId="1" fillId="0" borderId="11" xfId="0" applyNumberFormat="1" applyFont="1" applyFill="1" applyBorder="1" applyAlignment="1" applyProtection="1" quotePrefix="1">
      <alignment/>
      <protection/>
    </xf>
    <xf numFmtId="0" fontId="0" fillId="0" borderId="11" xfId="0" applyFont="1" applyFill="1" applyBorder="1" applyAlignment="1" applyProtection="1">
      <alignment/>
      <protection/>
    </xf>
    <xf numFmtId="2" fontId="0" fillId="34" borderId="11" xfId="0" applyNumberFormat="1" applyFont="1" applyFill="1" applyBorder="1" applyAlignment="1" applyProtection="1">
      <alignment/>
      <protection/>
    </xf>
    <xf numFmtId="2" fontId="0" fillId="0" borderId="11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 quotePrefix="1">
      <alignment/>
      <protection/>
    </xf>
    <xf numFmtId="14" fontId="6" fillId="0" borderId="16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14" fontId="0" fillId="34" borderId="11" xfId="0" applyNumberFormat="1" applyFont="1" applyFill="1" applyBorder="1" applyAlignment="1" applyProtection="1">
      <alignment/>
      <protection/>
    </xf>
    <xf numFmtId="0" fontId="9" fillId="0" borderId="17" xfId="0" applyFont="1" applyFill="1" applyBorder="1" applyAlignment="1" applyProtection="1">
      <alignment/>
      <protection/>
    </xf>
    <xf numFmtId="0" fontId="9" fillId="0" borderId="18" xfId="0" applyFont="1" applyFill="1" applyBorder="1" applyAlignment="1" applyProtection="1">
      <alignment/>
      <protection/>
    </xf>
    <xf numFmtId="0" fontId="9" fillId="0" borderId="19" xfId="0" applyFont="1" applyFill="1" applyBorder="1" applyAlignment="1" applyProtection="1">
      <alignment/>
      <protection/>
    </xf>
    <xf numFmtId="170" fontId="9" fillId="0" borderId="20" xfId="0" applyNumberFormat="1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/>
      <protection locked="0"/>
    </xf>
    <xf numFmtId="0" fontId="9" fillId="0" borderId="21" xfId="0" applyFont="1" applyFill="1" applyBorder="1" applyAlignment="1" applyProtection="1">
      <alignment/>
      <protection/>
    </xf>
    <xf numFmtId="170" fontId="9" fillId="0" borderId="22" xfId="0" applyNumberFormat="1" applyFont="1" applyFill="1" applyBorder="1" applyAlignment="1" applyProtection="1">
      <alignment/>
      <protection/>
    </xf>
    <xf numFmtId="15" fontId="8" fillId="0" borderId="0" xfId="0" applyNumberFormat="1" applyFont="1" applyFill="1" applyAlignment="1" applyProtection="1">
      <alignment/>
      <protection locked="0"/>
    </xf>
    <xf numFmtId="44" fontId="8" fillId="0" borderId="0" xfId="44" applyFont="1" applyFill="1" applyAlignment="1" applyProtection="1">
      <alignment/>
      <protection locked="0"/>
    </xf>
    <xf numFmtId="0" fontId="9" fillId="0" borderId="23" xfId="0" applyFont="1" applyFill="1" applyBorder="1" applyAlignment="1" applyProtection="1">
      <alignment horizontal="left"/>
      <protection/>
    </xf>
    <xf numFmtId="0" fontId="9" fillId="0" borderId="24" xfId="0" applyFont="1" applyFill="1" applyBorder="1" applyAlignment="1" applyProtection="1">
      <alignment/>
      <protection/>
    </xf>
    <xf numFmtId="0" fontId="9" fillId="0" borderId="23" xfId="0" applyFont="1" applyFill="1" applyBorder="1" applyAlignment="1" applyProtection="1">
      <alignment/>
      <protection/>
    </xf>
    <xf numFmtId="0" fontId="9" fillId="0" borderId="25" xfId="0" applyFont="1" applyFill="1" applyBorder="1" applyAlignment="1" applyProtection="1">
      <alignment/>
      <protection/>
    </xf>
    <xf numFmtId="0" fontId="9" fillId="0" borderId="26" xfId="0" applyFont="1" applyFill="1" applyBorder="1" applyAlignment="1" applyProtection="1">
      <alignment/>
      <protection/>
    </xf>
    <xf numFmtId="0" fontId="9" fillId="0" borderId="26" xfId="0" applyFont="1" applyFill="1" applyBorder="1" applyAlignment="1" applyProtection="1">
      <alignment wrapText="1"/>
      <protection/>
    </xf>
    <xf numFmtId="0" fontId="15" fillId="0" borderId="22" xfId="0" applyFont="1" applyFill="1" applyBorder="1" applyAlignment="1" applyProtection="1">
      <alignment horizontal="left" wrapText="1"/>
      <protection/>
    </xf>
    <xf numFmtId="0" fontId="9" fillId="0" borderId="22" xfId="0" applyFont="1" applyFill="1" applyBorder="1" applyAlignment="1" applyProtection="1">
      <alignment wrapText="1"/>
      <protection/>
    </xf>
    <xf numFmtId="0" fontId="9" fillId="0" borderId="27" xfId="0" applyFont="1" applyFill="1" applyBorder="1" applyAlignment="1" applyProtection="1">
      <alignment wrapText="1"/>
      <protection/>
    </xf>
    <xf numFmtId="0" fontId="8" fillId="0" borderId="0" xfId="0" applyFont="1" applyFill="1" applyAlignment="1" applyProtection="1">
      <alignment wrapText="1"/>
      <protection/>
    </xf>
    <xf numFmtId="0" fontId="8" fillId="0" borderId="19" xfId="0" applyFont="1" applyFill="1" applyBorder="1" applyAlignment="1" applyProtection="1">
      <alignment/>
      <protection locked="0"/>
    </xf>
    <xf numFmtId="0" fontId="8" fillId="0" borderId="20" xfId="0" applyFont="1" applyFill="1" applyBorder="1" applyAlignment="1" applyProtection="1">
      <alignment/>
      <protection locked="0"/>
    </xf>
    <xf numFmtId="0" fontId="8" fillId="0" borderId="20" xfId="0" applyFont="1" applyFill="1" applyBorder="1" applyAlignment="1" applyProtection="1">
      <alignment wrapText="1"/>
      <protection locked="0"/>
    </xf>
    <xf numFmtId="49" fontId="8" fillId="0" borderId="23" xfId="0" applyNumberFormat="1" applyFont="1" applyFill="1" applyBorder="1" applyAlignment="1" applyProtection="1">
      <alignment wrapText="1"/>
      <protection locked="0"/>
    </xf>
    <xf numFmtId="0" fontId="8" fillId="0" borderId="28" xfId="0" applyFont="1" applyFill="1" applyBorder="1" applyAlignment="1" applyProtection="1">
      <alignment/>
      <protection locked="0"/>
    </xf>
    <xf numFmtId="14" fontId="8" fillId="0" borderId="0" xfId="0" applyNumberFormat="1" applyFont="1" applyFill="1" applyAlignment="1" applyProtection="1">
      <alignment/>
      <protection/>
    </xf>
    <xf numFmtId="49" fontId="8" fillId="0" borderId="20" xfId="0" applyNumberFormat="1" applyFont="1" applyFill="1" applyBorder="1" applyAlignment="1" applyProtection="1">
      <alignment wrapText="1"/>
      <protection locked="0"/>
    </xf>
    <xf numFmtId="0" fontId="8" fillId="0" borderId="21" xfId="0" applyFont="1" applyFill="1" applyBorder="1" applyAlignment="1" applyProtection="1">
      <alignment/>
      <protection locked="0"/>
    </xf>
    <xf numFmtId="0" fontId="8" fillId="0" borderId="26" xfId="0" applyFont="1" applyFill="1" applyBorder="1" applyAlignment="1" applyProtection="1">
      <alignment/>
      <protection locked="0"/>
    </xf>
    <xf numFmtId="0" fontId="8" fillId="0" borderId="22" xfId="0" applyFont="1" applyFill="1" applyBorder="1" applyAlignment="1" applyProtection="1">
      <alignment/>
      <protection locked="0"/>
    </xf>
    <xf numFmtId="0" fontId="8" fillId="0" borderId="27" xfId="0" applyFont="1" applyFill="1" applyBorder="1" applyAlignment="1" applyProtection="1">
      <alignment/>
      <protection locked="0"/>
    </xf>
    <xf numFmtId="44" fontId="9" fillId="0" borderId="29" xfId="44" applyFont="1" applyFill="1" applyBorder="1" applyAlignment="1" applyProtection="1">
      <alignment horizontal="right"/>
      <protection/>
    </xf>
    <xf numFmtId="44" fontId="8" fillId="0" borderId="30" xfId="44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1" fontId="39" fillId="0" borderId="0" xfId="58" applyNumberFormat="1" applyFill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39" fillId="0" borderId="0" xfId="58" applyFill="1" applyProtection="1">
      <alignment/>
      <protection/>
    </xf>
    <xf numFmtId="0" fontId="12" fillId="35" borderId="0" xfId="0" applyFont="1" applyFill="1" applyAlignment="1" applyProtection="1">
      <alignment horizontal="left"/>
      <protection locked="0"/>
    </xf>
    <xf numFmtId="184" fontId="16" fillId="35" borderId="0" xfId="0" applyNumberFormat="1" applyFont="1" applyFill="1" applyAlignment="1" applyProtection="1">
      <alignment horizontal="left"/>
      <protection locked="0"/>
    </xf>
    <xf numFmtId="0" fontId="18" fillId="35" borderId="0" xfId="0" applyFont="1" applyFill="1" applyBorder="1" applyAlignment="1" applyProtection="1">
      <alignment/>
      <protection locked="0"/>
    </xf>
    <xf numFmtId="0" fontId="56" fillId="0" borderId="0" xfId="58" applyFont="1" applyFill="1" applyProtection="1">
      <alignment/>
      <protection/>
    </xf>
    <xf numFmtId="49" fontId="56" fillId="0" borderId="0" xfId="58" applyNumberFormat="1" applyFont="1" applyFill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Alignment="1" applyProtection="1">
      <alignment horizontal="left"/>
      <protection/>
    </xf>
    <xf numFmtId="0" fontId="19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170" fontId="9" fillId="0" borderId="24" xfId="0" applyNumberFormat="1" applyFont="1" applyFill="1" applyBorder="1" applyAlignment="1" applyProtection="1">
      <alignment/>
      <protection/>
    </xf>
    <xf numFmtId="0" fontId="9" fillId="36" borderId="26" xfId="0" applyFont="1" applyFill="1" applyBorder="1" applyAlignment="1" applyProtection="1">
      <alignment wrapText="1"/>
      <protection/>
    </xf>
    <xf numFmtId="44" fontId="9" fillId="0" borderId="0" xfId="44" applyFont="1" applyFill="1" applyBorder="1" applyAlignment="1" applyProtection="1">
      <alignment horizontal="right"/>
      <protection locked="0"/>
    </xf>
    <xf numFmtId="44" fontId="8" fillId="0" borderId="24" xfId="44" applyFont="1" applyFill="1" applyBorder="1" applyAlignment="1" applyProtection="1">
      <alignment/>
      <protection/>
    </xf>
    <xf numFmtId="0" fontId="8" fillId="0" borderId="19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8" fillId="0" borderId="20" xfId="44" applyNumberFormat="1" applyFont="1" applyFill="1" applyBorder="1" applyAlignment="1" applyProtection="1">
      <alignment horizontal="left" wrapText="1"/>
      <protection locked="0"/>
    </xf>
    <xf numFmtId="49" fontId="8" fillId="0" borderId="20" xfId="44" applyNumberFormat="1" applyFont="1" applyFill="1" applyBorder="1" applyAlignment="1" applyProtection="1">
      <alignment wrapText="1"/>
      <protection locked="0"/>
    </xf>
    <xf numFmtId="0" fontId="8" fillId="0" borderId="20" xfId="0" applyFont="1" applyFill="1" applyBorder="1" applyAlignment="1" applyProtection="1">
      <alignment wrapText="1"/>
      <protection/>
    </xf>
    <xf numFmtId="44" fontId="8" fillId="0" borderId="23" xfId="44" applyFont="1" applyFill="1" applyBorder="1" applyAlignment="1" applyProtection="1">
      <alignment wrapText="1"/>
      <protection locked="0"/>
    </xf>
    <xf numFmtId="44" fontId="8" fillId="0" borderId="20" xfId="44" applyFont="1" applyFill="1" applyBorder="1" applyAlignment="1" applyProtection="1">
      <alignment wrapText="1"/>
      <protection locked="0"/>
    </xf>
    <xf numFmtId="0" fontId="8" fillId="0" borderId="21" xfId="0" applyFont="1" applyFill="1" applyBorder="1" applyAlignment="1" applyProtection="1">
      <alignment wrapText="1"/>
      <protection locked="0"/>
    </xf>
    <xf numFmtId="0" fontId="8" fillId="0" borderId="26" xfId="0" applyFont="1" applyFill="1" applyBorder="1" applyAlignment="1" applyProtection="1">
      <alignment wrapText="1"/>
      <protection locked="0"/>
    </xf>
    <xf numFmtId="0" fontId="0" fillId="0" borderId="26" xfId="0" applyFill="1" applyBorder="1" applyAlignment="1" applyProtection="1">
      <alignment wrapText="1"/>
      <protection locked="0"/>
    </xf>
    <xf numFmtId="0" fontId="8" fillId="0" borderId="22" xfId="44" applyNumberFormat="1" applyFont="1" applyFill="1" applyBorder="1" applyAlignment="1" applyProtection="1">
      <alignment horizontal="left" wrapText="1"/>
      <protection locked="0"/>
    </xf>
    <xf numFmtId="49" fontId="8" fillId="0" borderId="22" xfId="44" applyNumberFormat="1" applyFont="1" applyFill="1" applyBorder="1" applyAlignment="1" applyProtection="1">
      <alignment wrapText="1"/>
      <protection locked="0"/>
    </xf>
    <xf numFmtId="49" fontId="8" fillId="0" borderId="22" xfId="0" applyNumberFormat="1" applyFont="1" applyFill="1" applyBorder="1" applyAlignment="1" applyProtection="1">
      <alignment wrapText="1"/>
      <protection locked="0"/>
    </xf>
    <xf numFmtId="0" fontId="8" fillId="0" borderId="22" xfId="0" applyFont="1" applyFill="1" applyBorder="1" applyAlignment="1" applyProtection="1">
      <alignment wrapText="1"/>
      <protection/>
    </xf>
    <xf numFmtId="44" fontId="8" fillId="0" borderId="22" xfId="44" applyFont="1" applyFill="1" applyBorder="1" applyAlignment="1" applyProtection="1">
      <alignment wrapText="1"/>
      <protection locked="0"/>
    </xf>
    <xf numFmtId="0" fontId="8" fillId="0" borderId="22" xfId="0" applyFont="1" applyFill="1" applyBorder="1" applyAlignment="1" applyProtection="1">
      <alignment wrapText="1"/>
      <protection locked="0"/>
    </xf>
    <xf numFmtId="0" fontId="57" fillId="37" borderId="31" xfId="0" applyFont="1" applyFill="1" applyBorder="1" applyAlignment="1">
      <alignment/>
    </xf>
    <xf numFmtId="0" fontId="0" fillId="37" borderId="32" xfId="0" applyFill="1" applyBorder="1" applyAlignment="1">
      <alignment/>
    </xf>
    <xf numFmtId="0" fontId="54" fillId="38" borderId="31" xfId="0" applyFont="1" applyFill="1" applyBorder="1" applyAlignment="1">
      <alignment/>
    </xf>
    <xf numFmtId="0" fontId="0" fillId="38" borderId="33" xfId="0" applyFill="1" applyBorder="1" applyAlignment="1">
      <alignment/>
    </xf>
    <xf numFmtId="0" fontId="0" fillId="38" borderId="32" xfId="0" applyFill="1" applyBorder="1" applyAlignment="1">
      <alignment/>
    </xf>
    <xf numFmtId="17" fontId="0" fillId="0" borderId="34" xfId="0" applyNumberFormat="1" applyBorder="1" applyAlignment="1">
      <alignment horizontal="lef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7" fontId="0" fillId="0" borderId="22" xfId="0" applyNumberFormat="1" applyBorder="1" applyAlignment="1">
      <alignment horizontal="left"/>
    </xf>
    <xf numFmtId="17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17" fontId="0" fillId="0" borderId="34" xfId="0" applyNumberFormat="1" applyBorder="1" applyAlignment="1">
      <alignment/>
    </xf>
    <xf numFmtId="17" fontId="0" fillId="0" borderId="23" xfId="0" applyNumberFormat="1" applyBorder="1" applyAlignment="1">
      <alignment horizontal="left"/>
    </xf>
    <xf numFmtId="17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0" fontId="0" fillId="38" borderId="33" xfId="0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4" xfId="0" applyFill="1" applyBorder="1" applyAlignment="1">
      <alignment/>
    </xf>
    <xf numFmtId="0" fontId="0" fillId="39" borderId="0" xfId="0" applyFill="1" applyAlignment="1">
      <alignment/>
    </xf>
    <xf numFmtId="17" fontId="0" fillId="39" borderId="22" xfId="0" applyNumberFormat="1" applyFill="1" applyBorder="1" applyAlignment="1">
      <alignment horizontal="left"/>
    </xf>
    <xf numFmtId="0" fontId="0" fillId="39" borderId="22" xfId="0" applyFill="1" applyBorder="1" applyAlignment="1">
      <alignment/>
    </xf>
    <xf numFmtId="17" fontId="0" fillId="39" borderId="34" xfId="0" applyNumberFormat="1" applyFill="1" applyBorder="1" applyAlignment="1">
      <alignment horizontal="left"/>
    </xf>
    <xf numFmtId="0" fontId="0" fillId="39" borderId="34" xfId="0" applyFill="1" applyBorder="1" applyAlignment="1">
      <alignment/>
    </xf>
    <xf numFmtId="0" fontId="54" fillId="38" borderId="33" xfId="0" applyFont="1" applyFill="1" applyBorder="1" applyAlignment="1">
      <alignment horizontal="left"/>
    </xf>
    <xf numFmtId="0" fontId="54" fillId="38" borderId="33" xfId="0" applyFont="1" applyFill="1" applyBorder="1" applyAlignment="1">
      <alignment/>
    </xf>
    <xf numFmtId="0" fontId="54" fillId="38" borderId="32" xfId="0" applyFont="1" applyFill="1" applyBorder="1" applyAlignment="1">
      <alignment/>
    </xf>
    <xf numFmtId="17" fontId="0" fillId="0" borderId="20" xfId="0" applyNumberFormat="1" applyBorder="1" applyAlignment="1">
      <alignment horizontal="left"/>
    </xf>
    <xf numFmtId="17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Alignment="1">
      <alignment horizontal="right"/>
    </xf>
    <xf numFmtId="0" fontId="54" fillId="38" borderId="37" xfId="0" applyFont="1" applyFill="1" applyBorder="1" applyAlignment="1">
      <alignment horizontal="left"/>
    </xf>
    <xf numFmtId="0" fontId="54" fillId="38" borderId="37" xfId="0" applyFont="1" applyFill="1" applyBorder="1" applyAlignment="1">
      <alignment/>
    </xf>
    <xf numFmtId="0" fontId="54" fillId="38" borderId="38" xfId="0" applyFont="1" applyFill="1" applyBorder="1" applyAlignment="1">
      <alignment/>
    </xf>
    <xf numFmtId="0" fontId="0" fillId="0" borderId="20" xfId="0" applyBorder="1" applyAlignment="1">
      <alignment horizontal="left"/>
    </xf>
    <xf numFmtId="0" fontId="54" fillId="39" borderId="20" xfId="0" applyFont="1" applyFill="1" applyBorder="1" applyAlignment="1">
      <alignment/>
    </xf>
    <xf numFmtId="0" fontId="54" fillId="39" borderId="20" xfId="0" applyFont="1" applyFill="1" applyBorder="1" applyAlignment="1">
      <alignment horizontal="left"/>
    </xf>
    <xf numFmtId="0" fontId="54" fillId="39" borderId="22" xfId="0" applyFont="1" applyFill="1" applyBorder="1" applyAlignment="1">
      <alignment/>
    </xf>
    <xf numFmtId="0" fontId="0" fillId="39" borderId="22" xfId="0" applyFont="1" applyFill="1" applyBorder="1" applyAlignment="1">
      <alignment horizontal="left"/>
    </xf>
    <xf numFmtId="0" fontId="0" fillId="39" borderId="22" xfId="0" applyFont="1" applyFill="1" applyBorder="1" applyAlignment="1">
      <alignment/>
    </xf>
    <xf numFmtId="0" fontId="0" fillId="0" borderId="0" xfId="0" applyAlignment="1">
      <alignment horizontal="left"/>
    </xf>
    <xf numFmtId="0" fontId="54" fillId="0" borderId="0" xfId="0" applyFont="1" applyAlignment="1">
      <alignment/>
    </xf>
    <xf numFmtId="0" fontId="1" fillId="0" borderId="0" xfId="0" applyFont="1" applyAlignment="1">
      <alignment/>
    </xf>
    <xf numFmtId="0" fontId="9" fillId="0" borderId="39" xfId="0" applyFont="1" applyFill="1" applyBorder="1" applyAlignment="1" applyProtection="1">
      <alignment/>
      <protection/>
    </xf>
    <xf numFmtId="0" fontId="9" fillId="0" borderId="19" xfId="0" applyFont="1" applyFill="1" applyBorder="1" applyAlignment="1" applyProtection="1">
      <alignment wrapText="1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0" fontId="9" fillId="0" borderId="18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0" fillId="0" borderId="40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M117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V1" sqref="V1:AM16384"/>
    </sheetView>
  </sheetViews>
  <sheetFormatPr defaultColWidth="9.140625" defaultRowHeight="12.75"/>
  <cols>
    <col min="1" max="1" width="9.8515625" style="12" customWidth="1"/>
    <col min="2" max="4" width="11.421875" style="12" customWidth="1"/>
    <col min="5" max="5" width="11.140625" style="12" customWidth="1"/>
    <col min="6" max="6" width="12.140625" style="12" customWidth="1"/>
    <col min="7" max="7" width="4.8515625" style="12" customWidth="1"/>
    <col min="8" max="8" width="8.140625" style="12" customWidth="1"/>
    <col min="9" max="9" width="12.7109375" style="12" customWidth="1"/>
    <col min="10" max="10" width="15.57421875" style="12" customWidth="1"/>
    <col min="11" max="11" width="16.00390625" style="12" customWidth="1"/>
    <col min="12" max="12" width="11.421875" style="12" customWidth="1"/>
    <col min="13" max="14" width="8.57421875" style="12" customWidth="1"/>
    <col min="15" max="16" width="22.00390625" style="12" customWidth="1"/>
    <col min="17" max="17" width="15.57421875" style="12" customWidth="1"/>
    <col min="18" max="18" width="11.7109375" style="12" customWidth="1"/>
    <col min="19" max="19" width="13.421875" style="12" customWidth="1"/>
    <col min="20" max="20" width="12.8515625" style="12" customWidth="1"/>
    <col min="21" max="21" width="14.7109375" style="12" customWidth="1"/>
    <col min="22" max="22" width="11.8515625" style="12" hidden="1" customWidth="1"/>
    <col min="23" max="23" width="12.421875" style="12" hidden="1" customWidth="1"/>
    <col min="24" max="24" width="11.8515625" style="12" hidden="1" customWidth="1"/>
    <col min="25" max="25" width="7.8515625" style="84" hidden="1" customWidth="1"/>
    <col min="26" max="26" width="4.8515625" style="12" hidden="1" customWidth="1"/>
    <col min="27" max="27" width="8.140625" style="12" hidden="1" customWidth="1"/>
    <col min="28" max="28" width="10.8515625" style="12" hidden="1" customWidth="1"/>
    <col min="29" max="29" width="12.8515625" style="86" hidden="1" customWidth="1"/>
    <col min="30" max="30" width="4.00390625" style="91" hidden="1" customWidth="1"/>
    <col min="31" max="31" width="40.421875" style="91" hidden="1" customWidth="1"/>
    <col min="32" max="32" width="8.421875" style="91" hidden="1" customWidth="1"/>
    <col min="33" max="33" width="41.421875" style="91" hidden="1" customWidth="1"/>
    <col min="34" max="34" width="13.140625" style="90" hidden="1" customWidth="1"/>
    <col min="35" max="35" width="11.00390625" style="90" hidden="1" customWidth="1"/>
    <col min="36" max="36" width="10.8515625" style="12" hidden="1" customWidth="1"/>
    <col min="37" max="37" width="9.8515625" style="12" hidden="1" customWidth="1"/>
    <col min="38" max="39" width="18.57421875" style="12" hidden="1" customWidth="1"/>
    <col min="40" max="40" width="9.140625" style="12" customWidth="1"/>
    <col min="41" max="16384" width="9.140625" style="12" customWidth="1"/>
  </cols>
  <sheetData>
    <row r="1" spans="1:39" s="6" customFormat="1" ht="15.75">
      <c r="A1" s="93" t="s">
        <v>330</v>
      </c>
      <c r="B1" s="93"/>
      <c r="C1" s="4"/>
      <c r="D1" s="5"/>
      <c r="E1" s="5"/>
      <c r="F1" s="5"/>
      <c r="AC1" s="18"/>
      <c r="AD1" s="48" t="s">
        <v>63</v>
      </c>
      <c r="AE1" s="48" t="s">
        <v>332</v>
      </c>
      <c r="AF1" s="48" t="s">
        <v>218</v>
      </c>
      <c r="AG1" s="48" t="s">
        <v>219</v>
      </c>
      <c r="AH1" s="18" t="s">
        <v>35</v>
      </c>
      <c r="AI1" s="18" t="s">
        <v>281</v>
      </c>
      <c r="AJ1" s="6" t="s">
        <v>244</v>
      </c>
      <c r="AK1" s="6" t="s">
        <v>253</v>
      </c>
      <c r="AL1" s="6" t="s">
        <v>255</v>
      </c>
      <c r="AM1" s="6" t="s">
        <v>283</v>
      </c>
    </row>
    <row r="2" spans="1:39" s="6" customFormat="1" ht="15">
      <c r="A2" s="94" t="s">
        <v>48</v>
      </c>
      <c r="B2" s="94"/>
      <c r="AC2" s="18"/>
      <c r="AD2" s="48" t="s">
        <v>65</v>
      </c>
      <c r="AE2" s="48" t="s">
        <v>333</v>
      </c>
      <c r="AF2" s="48" t="s">
        <v>64</v>
      </c>
      <c r="AG2" s="48" t="s">
        <v>296</v>
      </c>
      <c r="AH2" s="18" t="s">
        <v>46</v>
      </c>
      <c r="AI2" s="18" t="s">
        <v>282</v>
      </c>
      <c r="AJ2" s="6" t="s">
        <v>245</v>
      </c>
      <c r="AK2" s="6" t="s">
        <v>256</v>
      </c>
      <c r="AL2" s="6" t="s">
        <v>257</v>
      </c>
      <c r="AM2" s="6" t="s">
        <v>284</v>
      </c>
    </row>
    <row r="3" spans="1:39" s="6" customFormat="1" ht="12.75">
      <c r="A3" s="96"/>
      <c r="B3" s="96"/>
      <c r="C3" s="8"/>
      <c r="D3" s="8"/>
      <c r="E3" s="8"/>
      <c r="F3" s="8"/>
      <c r="G3" s="8"/>
      <c r="H3" s="7"/>
      <c r="I3" s="7"/>
      <c r="AC3" s="18"/>
      <c r="AD3" s="48" t="s">
        <v>80</v>
      </c>
      <c r="AE3" s="48" t="s">
        <v>334</v>
      </c>
      <c r="AF3" s="48" t="s">
        <v>66</v>
      </c>
      <c r="AG3" s="48" t="s">
        <v>67</v>
      </c>
      <c r="AH3" s="18" t="s">
        <v>480</v>
      </c>
      <c r="AI3" s="18"/>
      <c r="AK3" s="6" t="s">
        <v>252</v>
      </c>
      <c r="AL3" s="6" t="s">
        <v>258</v>
      </c>
      <c r="AM3" s="6" t="s">
        <v>285</v>
      </c>
    </row>
    <row r="4" spans="1:39" s="6" customFormat="1" ht="12.75">
      <c r="A4" s="173" t="s">
        <v>50</v>
      </c>
      <c r="B4" s="173"/>
      <c r="C4" s="89"/>
      <c r="D4" s="8"/>
      <c r="E4" s="8"/>
      <c r="F4" s="8"/>
      <c r="I4" s="51" t="s">
        <v>54</v>
      </c>
      <c r="J4" s="52"/>
      <c r="AC4" s="18"/>
      <c r="AD4" s="48" t="s">
        <v>83</v>
      </c>
      <c r="AE4" s="48" t="s">
        <v>335</v>
      </c>
      <c r="AF4" s="48" t="s">
        <v>69</v>
      </c>
      <c r="AG4" s="48" t="s">
        <v>70</v>
      </c>
      <c r="AH4" s="18" t="s">
        <v>37</v>
      </c>
      <c r="AI4" s="18"/>
      <c r="AK4" s="6" t="s">
        <v>259</v>
      </c>
      <c r="AL4" s="6" t="s">
        <v>260</v>
      </c>
      <c r="AM4" s="6" t="s">
        <v>286</v>
      </c>
    </row>
    <row r="5" spans="1:38" s="6" customFormat="1" ht="25.5">
      <c r="A5" s="173" t="s">
        <v>59</v>
      </c>
      <c r="B5" s="173"/>
      <c r="C5" s="89"/>
      <c r="D5" s="8"/>
      <c r="E5" s="8"/>
      <c r="F5" s="8"/>
      <c r="I5" s="169" t="s">
        <v>480</v>
      </c>
      <c r="J5" s="54">
        <f>SUMIF($K$14:$K$48,I5,$Q$14:$Q$48)</f>
        <v>0</v>
      </c>
      <c r="AC5" s="18"/>
      <c r="AD5" s="48" t="s">
        <v>87</v>
      </c>
      <c r="AE5" s="48" t="s">
        <v>336</v>
      </c>
      <c r="AF5" s="48" t="s">
        <v>71</v>
      </c>
      <c r="AG5" s="48" t="s">
        <v>72</v>
      </c>
      <c r="AH5" s="18" t="s">
        <v>36</v>
      </c>
      <c r="AI5" s="18"/>
      <c r="AK5" s="6" t="s">
        <v>251</v>
      </c>
      <c r="AL5" s="6" t="s">
        <v>261</v>
      </c>
    </row>
    <row r="6" spans="1:38" s="6" customFormat="1" ht="12.75">
      <c r="A6" s="92"/>
      <c r="B6" s="92"/>
      <c r="C6" s="8"/>
      <c r="E6" s="7"/>
      <c r="F6" s="7"/>
      <c r="I6" s="53" t="s">
        <v>37</v>
      </c>
      <c r="J6" s="54">
        <f>SUMIF($K$14:$K$48,I6,$Q$14:$Q$48)</f>
        <v>0</v>
      </c>
      <c r="AC6" s="18"/>
      <c r="AD6" s="48" t="s">
        <v>94</v>
      </c>
      <c r="AE6" s="48" t="s">
        <v>337</v>
      </c>
      <c r="AF6" s="48" t="s">
        <v>481</v>
      </c>
      <c r="AG6" s="48" t="s">
        <v>482</v>
      </c>
      <c r="AH6" s="18" t="s">
        <v>254</v>
      </c>
      <c r="AI6" s="18"/>
      <c r="AK6" s="6" t="s">
        <v>262</v>
      </c>
      <c r="AL6" s="6" t="s">
        <v>263</v>
      </c>
    </row>
    <row r="7" spans="1:38" s="6" customFormat="1" ht="12.75">
      <c r="A7" s="174"/>
      <c r="B7" s="174"/>
      <c r="C7" s="99"/>
      <c r="D7" s="100"/>
      <c r="E7" s="101"/>
      <c r="I7" s="53" t="s">
        <v>36</v>
      </c>
      <c r="J7" s="54">
        <f>SUMIF($K$14:$K$48,I7,$Q$14:$Q$48)</f>
        <v>0</v>
      </c>
      <c r="AC7" s="18"/>
      <c r="AD7" s="48" t="s">
        <v>95</v>
      </c>
      <c r="AE7" s="48" t="s">
        <v>338</v>
      </c>
      <c r="AF7" s="48" t="s">
        <v>73</v>
      </c>
      <c r="AG7" s="48" t="s">
        <v>74</v>
      </c>
      <c r="AH7" s="18"/>
      <c r="AI7" s="18"/>
      <c r="AK7" s="6" t="s">
        <v>264</v>
      </c>
      <c r="AL7" s="6" t="s">
        <v>265</v>
      </c>
    </row>
    <row r="8" spans="1:38" s="6" customFormat="1" ht="12.75">
      <c r="A8" s="174" t="s">
        <v>56</v>
      </c>
      <c r="B8" s="174"/>
      <c r="C8" s="87"/>
      <c r="D8" s="55" t="s">
        <v>62</v>
      </c>
      <c r="E8" s="7"/>
      <c r="I8" s="56" t="s">
        <v>254</v>
      </c>
      <c r="J8" s="57">
        <f>SUMIF($K$14:$K$48,I8,$Q$14:$Q$48)</f>
        <v>0</v>
      </c>
      <c r="AC8" s="18"/>
      <c r="AD8" s="48" t="s">
        <v>100</v>
      </c>
      <c r="AE8" s="48" t="s">
        <v>339</v>
      </c>
      <c r="AF8" s="48" t="s">
        <v>75</v>
      </c>
      <c r="AG8" s="48" t="s">
        <v>76</v>
      </c>
      <c r="AH8" s="18"/>
      <c r="AI8" s="18"/>
      <c r="AK8" s="6" t="s">
        <v>266</v>
      </c>
      <c r="AL8" s="6" t="s">
        <v>267</v>
      </c>
    </row>
    <row r="9" spans="1:35" s="6" customFormat="1" ht="12.75">
      <c r="A9" s="174" t="s">
        <v>57</v>
      </c>
      <c r="B9" s="174"/>
      <c r="C9" s="88"/>
      <c r="D9" s="55" t="s">
        <v>268</v>
      </c>
      <c r="E9" s="7"/>
      <c r="I9" s="61"/>
      <c r="J9" s="102"/>
      <c r="AC9" s="18"/>
      <c r="AD9" s="48" t="s">
        <v>101</v>
      </c>
      <c r="AE9" s="48" t="s">
        <v>340</v>
      </c>
      <c r="AF9" s="48" t="s">
        <v>386</v>
      </c>
      <c r="AG9" s="48" t="s">
        <v>387</v>
      </c>
      <c r="AH9" s="18"/>
      <c r="AI9" s="18"/>
    </row>
    <row r="10" spans="1:35" s="6" customFormat="1" ht="15">
      <c r="A10" s="95"/>
      <c r="B10" s="95"/>
      <c r="D10" s="100"/>
      <c r="I10" s="9"/>
      <c r="AC10" s="18"/>
      <c r="AD10" s="48" t="s">
        <v>105</v>
      </c>
      <c r="AE10" s="48" t="s">
        <v>341</v>
      </c>
      <c r="AF10" s="48" t="s">
        <v>77</v>
      </c>
      <c r="AG10" s="48" t="s">
        <v>78</v>
      </c>
      <c r="AH10" s="18"/>
      <c r="AI10" s="18"/>
    </row>
    <row r="11" spans="3:35" s="6" customFormat="1" ht="34.5" customHeight="1">
      <c r="C11" s="58"/>
      <c r="H11" s="10"/>
      <c r="J11" s="59"/>
      <c r="K11" s="59"/>
      <c r="L11" s="59"/>
      <c r="M11" s="59"/>
      <c r="N11" s="59"/>
      <c r="O11" s="59"/>
      <c r="P11" s="59"/>
      <c r="V11" s="10"/>
      <c r="AC11" s="18"/>
      <c r="AD11" s="48" t="s">
        <v>107</v>
      </c>
      <c r="AE11" s="48" t="s">
        <v>342</v>
      </c>
      <c r="AF11" s="48" t="s">
        <v>79</v>
      </c>
      <c r="AG11" s="48" t="s">
        <v>359</v>
      </c>
      <c r="AH11" s="18"/>
      <c r="AI11" s="18"/>
    </row>
    <row r="12" spans="1:35" s="6" customFormat="1" ht="12.75">
      <c r="A12" s="170" t="s">
        <v>38</v>
      </c>
      <c r="B12" s="175"/>
      <c r="C12" s="175"/>
      <c r="D12" s="175"/>
      <c r="E12" s="175"/>
      <c r="F12" s="175"/>
      <c r="G12" s="175"/>
      <c r="H12" s="175"/>
      <c r="I12" s="175"/>
      <c r="J12" s="176"/>
      <c r="K12" s="60" t="s">
        <v>45</v>
      </c>
      <c r="L12" s="61"/>
      <c r="M12" s="170" t="s">
        <v>58</v>
      </c>
      <c r="N12" s="172"/>
      <c r="O12" s="62" t="s">
        <v>52</v>
      </c>
      <c r="P12" s="62" t="s">
        <v>229</v>
      </c>
      <c r="Q12" s="63" t="s">
        <v>60</v>
      </c>
      <c r="R12" s="62" t="s">
        <v>55</v>
      </c>
      <c r="S12" s="62" t="s">
        <v>276</v>
      </c>
      <c r="T12" s="62" t="s">
        <v>217</v>
      </c>
      <c r="U12" s="62" t="s">
        <v>61</v>
      </c>
      <c r="V12" s="62" t="s">
        <v>42</v>
      </c>
      <c r="W12" s="170" t="s">
        <v>39</v>
      </c>
      <c r="X12" s="171"/>
      <c r="Y12" s="171"/>
      <c r="Z12" s="171"/>
      <c r="AA12" s="171"/>
      <c r="AB12" s="172"/>
      <c r="AC12" s="18"/>
      <c r="AD12" s="48" t="s">
        <v>109</v>
      </c>
      <c r="AE12" s="48" t="s">
        <v>343</v>
      </c>
      <c r="AF12" s="48" t="s">
        <v>388</v>
      </c>
      <c r="AG12" s="48" t="s">
        <v>475</v>
      </c>
      <c r="AH12" s="18"/>
      <c r="AI12" s="18"/>
    </row>
    <row r="13" spans="1:35" s="6" customFormat="1" ht="27.75" customHeight="1">
      <c r="A13" s="56" t="s">
        <v>243</v>
      </c>
      <c r="B13" s="64" t="s">
        <v>240</v>
      </c>
      <c r="C13" s="65" t="s">
        <v>241</v>
      </c>
      <c r="D13" s="103" t="s">
        <v>242</v>
      </c>
      <c r="E13" s="64" t="s">
        <v>31</v>
      </c>
      <c r="F13" s="64" t="s">
        <v>34</v>
      </c>
      <c r="G13" s="64" t="s">
        <v>53</v>
      </c>
      <c r="H13" s="65" t="s">
        <v>33</v>
      </c>
      <c r="I13" s="64" t="s">
        <v>47</v>
      </c>
      <c r="J13" s="64" t="s">
        <v>331</v>
      </c>
      <c r="K13" s="66" t="s">
        <v>269</v>
      </c>
      <c r="L13" s="56"/>
      <c r="M13" s="67" t="s">
        <v>40</v>
      </c>
      <c r="N13" s="67" t="s">
        <v>228</v>
      </c>
      <c r="O13" s="67" t="s">
        <v>32</v>
      </c>
      <c r="P13" s="67"/>
      <c r="Q13" s="68" t="s">
        <v>44</v>
      </c>
      <c r="R13" s="67" t="s">
        <v>278</v>
      </c>
      <c r="S13" s="67" t="s">
        <v>279</v>
      </c>
      <c r="T13" s="67" t="s">
        <v>243</v>
      </c>
      <c r="U13" s="67"/>
      <c r="V13" s="67" t="s">
        <v>43</v>
      </c>
      <c r="W13" s="56" t="s">
        <v>41</v>
      </c>
      <c r="X13" s="64" t="s">
        <v>31</v>
      </c>
      <c r="Y13" s="64" t="s">
        <v>34</v>
      </c>
      <c r="Z13" s="64" t="s">
        <v>53</v>
      </c>
      <c r="AA13" s="65" t="s">
        <v>33</v>
      </c>
      <c r="AB13" s="68" t="s">
        <v>51</v>
      </c>
      <c r="AC13" s="69" t="s">
        <v>230</v>
      </c>
      <c r="AD13" s="48" t="s">
        <v>112</v>
      </c>
      <c r="AE13" s="48" t="s">
        <v>344</v>
      </c>
      <c r="AF13" s="48" t="s">
        <v>384</v>
      </c>
      <c r="AG13" s="48" t="s">
        <v>385</v>
      </c>
      <c r="AH13" s="18"/>
      <c r="AI13" s="18"/>
    </row>
    <row r="14" spans="1:35" s="6" customFormat="1" ht="12.75">
      <c r="A14" s="106"/>
      <c r="B14" s="107"/>
      <c r="C14" s="107"/>
      <c r="D14" s="107"/>
      <c r="E14" s="107"/>
      <c r="F14" s="107"/>
      <c r="G14" s="107"/>
      <c r="H14" s="107"/>
      <c r="I14" s="107"/>
      <c r="J14" s="108"/>
      <c r="K14" s="109"/>
      <c r="L14" s="110"/>
      <c r="M14" s="76"/>
      <c r="N14" s="76"/>
      <c r="O14" s="111">
        <f aca="true" t="shared" si="0" ref="O14:O48">IF(M14&lt;&gt;"",VLOOKUP(M14,$AD$1:$AE$41,2,FALSE),"")</f>
      </c>
      <c r="P14" s="111">
        <f>IF(N14&lt;&gt;"",VLOOKUP(N14,$AF$1:$AG$117,2,FALSE),"")</f>
      </c>
      <c r="Q14" s="112"/>
      <c r="R14" s="72"/>
      <c r="S14" s="112"/>
      <c r="T14" s="73"/>
      <c r="U14" s="110"/>
      <c r="V14" s="71"/>
      <c r="W14" s="70"/>
      <c r="X14" s="7"/>
      <c r="Y14" s="7"/>
      <c r="Z14" s="7"/>
      <c r="AA14" s="7"/>
      <c r="AB14" s="74"/>
      <c r="AC14" s="75">
        <f>IF(Q14="","",$C$9)</f>
      </c>
      <c r="AD14" s="48" t="s">
        <v>115</v>
      </c>
      <c r="AE14" s="48" t="s">
        <v>345</v>
      </c>
      <c r="AF14" s="48" t="s">
        <v>81</v>
      </c>
      <c r="AG14" s="48" t="s">
        <v>82</v>
      </c>
      <c r="AH14" s="18"/>
      <c r="AI14" s="18"/>
    </row>
    <row r="15" spans="1:35" s="6" customFormat="1" ht="12.75">
      <c r="A15" s="106"/>
      <c r="B15" s="107"/>
      <c r="C15" s="107"/>
      <c r="D15" s="107"/>
      <c r="E15" s="107"/>
      <c r="F15" s="107"/>
      <c r="G15" s="107"/>
      <c r="H15" s="107"/>
      <c r="I15" s="107"/>
      <c r="J15" s="108"/>
      <c r="K15" s="109"/>
      <c r="L15" s="110"/>
      <c r="M15" s="76"/>
      <c r="N15" s="76"/>
      <c r="O15" s="111">
        <f t="shared" si="0"/>
      </c>
      <c r="P15" s="111">
        <f>IF(N15&lt;&gt;"",VLOOKUP(N15,$AF$1:$AG$117,2,FALSE),"")</f>
      </c>
      <c r="Q15" s="113"/>
      <c r="R15" s="72"/>
      <c r="S15" s="113"/>
      <c r="T15" s="76"/>
      <c r="U15" s="110"/>
      <c r="V15" s="71"/>
      <c r="W15" s="70"/>
      <c r="X15" s="7"/>
      <c r="Y15" s="7"/>
      <c r="Z15" s="7"/>
      <c r="AA15" s="7"/>
      <c r="AB15" s="74"/>
      <c r="AC15" s="75">
        <f aca="true" t="shared" si="1" ref="AC15:AC48">IF(Q15="","",$C$9)</f>
      </c>
      <c r="AD15" s="48" t="s">
        <v>486</v>
      </c>
      <c r="AE15" s="48" t="s">
        <v>487</v>
      </c>
      <c r="AF15" s="48" t="s">
        <v>84</v>
      </c>
      <c r="AG15" s="48" t="s">
        <v>85</v>
      </c>
      <c r="AH15" s="18"/>
      <c r="AI15" s="18"/>
    </row>
    <row r="16" spans="1:35" s="6" customFormat="1" ht="12.75">
      <c r="A16" s="106"/>
      <c r="B16" s="107"/>
      <c r="C16" s="107"/>
      <c r="D16" s="107"/>
      <c r="E16" s="107"/>
      <c r="F16" s="107"/>
      <c r="G16" s="107"/>
      <c r="H16" s="107"/>
      <c r="I16" s="107"/>
      <c r="J16" s="108"/>
      <c r="K16" s="109"/>
      <c r="L16" s="110"/>
      <c r="M16" s="76"/>
      <c r="N16" s="76"/>
      <c r="O16" s="111">
        <f t="shared" si="0"/>
      </c>
      <c r="P16" s="111">
        <f>IF(N16&lt;&gt;"",VLOOKUP(N16,$AF$1:$AG$117,2,FALSE),"")</f>
      </c>
      <c r="Q16" s="113"/>
      <c r="R16" s="72"/>
      <c r="S16" s="113"/>
      <c r="T16" s="76"/>
      <c r="U16" s="110"/>
      <c r="V16" s="71"/>
      <c r="W16" s="70"/>
      <c r="X16" s="7"/>
      <c r="Y16" s="7"/>
      <c r="Z16" s="7"/>
      <c r="AA16" s="7"/>
      <c r="AB16" s="74"/>
      <c r="AC16" s="75">
        <f t="shared" si="1"/>
      </c>
      <c r="AD16" s="48" t="s">
        <v>122</v>
      </c>
      <c r="AE16" s="48" t="s">
        <v>346</v>
      </c>
      <c r="AF16" s="48" t="s">
        <v>86</v>
      </c>
      <c r="AG16" s="48" t="s">
        <v>297</v>
      </c>
      <c r="AH16" s="18"/>
      <c r="AI16" s="18"/>
    </row>
    <row r="17" spans="1:35" s="6" customFormat="1" ht="12.75">
      <c r="A17" s="106"/>
      <c r="B17" s="107"/>
      <c r="C17" s="107"/>
      <c r="D17" s="107"/>
      <c r="E17" s="107"/>
      <c r="F17" s="107"/>
      <c r="G17" s="107"/>
      <c r="H17" s="107"/>
      <c r="I17" s="107"/>
      <c r="J17" s="108"/>
      <c r="K17" s="109"/>
      <c r="L17" s="110"/>
      <c r="M17" s="76"/>
      <c r="N17" s="76"/>
      <c r="O17" s="111">
        <f t="shared" si="0"/>
      </c>
      <c r="P17" s="111">
        <f>IF(N17&lt;&gt;"",VLOOKUP(N17,$AF$1:$AG$117,2,FALSE),"")</f>
      </c>
      <c r="Q17" s="113"/>
      <c r="R17" s="72"/>
      <c r="S17" s="113"/>
      <c r="T17" s="76"/>
      <c r="U17" s="110"/>
      <c r="V17" s="71"/>
      <c r="W17" s="70"/>
      <c r="X17" s="7"/>
      <c r="Y17" s="7"/>
      <c r="Z17" s="7"/>
      <c r="AA17" s="7"/>
      <c r="AB17" s="74"/>
      <c r="AC17" s="75">
        <f t="shared" si="1"/>
      </c>
      <c r="AD17" s="48" t="s">
        <v>125</v>
      </c>
      <c r="AE17" s="48" t="s">
        <v>347</v>
      </c>
      <c r="AF17" s="48" t="s">
        <v>88</v>
      </c>
      <c r="AG17" s="48" t="s">
        <v>89</v>
      </c>
      <c r="AH17" s="18"/>
      <c r="AI17" s="18"/>
    </row>
    <row r="18" spans="1:35" s="6" customFormat="1" ht="12.75">
      <c r="A18" s="106"/>
      <c r="B18" s="107"/>
      <c r="C18" s="107"/>
      <c r="D18" s="107"/>
      <c r="E18" s="107"/>
      <c r="F18" s="107"/>
      <c r="G18" s="107"/>
      <c r="H18" s="107"/>
      <c r="I18" s="107"/>
      <c r="J18" s="108"/>
      <c r="K18" s="109"/>
      <c r="L18" s="110"/>
      <c r="M18" s="76"/>
      <c r="N18" s="76"/>
      <c r="O18" s="111">
        <f t="shared" si="0"/>
      </c>
      <c r="P18" s="111">
        <f>IF(N18&lt;&gt;"",VLOOKUP(N18,$AF$1:$AG$117,2,FALSE),"")</f>
      </c>
      <c r="Q18" s="113"/>
      <c r="R18" s="72"/>
      <c r="S18" s="113"/>
      <c r="T18" s="76"/>
      <c r="U18" s="110"/>
      <c r="V18" s="71"/>
      <c r="W18" s="70"/>
      <c r="X18" s="7"/>
      <c r="Y18" s="7"/>
      <c r="Z18" s="7"/>
      <c r="AA18" s="7"/>
      <c r="AB18" s="74"/>
      <c r="AC18" s="75">
        <f t="shared" si="1"/>
      </c>
      <c r="AD18" s="48" t="s">
        <v>131</v>
      </c>
      <c r="AE18" s="48" t="s">
        <v>348</v>
      </c>
      <c r="AF18" s="48" t="s">
        <v>231</v>
      </c>
      <c r="AG18" s="48" t="s">
        <v>232</v>
      </c>
      <c r="AH18" s="18"/>
      <c r="AI18" s="18"/>
    </row>
    <row r="19" spans="1:35" s="6" customFormat="1" ht="12.75">
      <c r="A19" s="106"/>
      <c r="B19" s="107"/>
      <c r="C19" s="107"/>
      <c r="D19" s="107"/>
      <c r="E19" s="107"/>
      <c r="F19" s="107"/>
      <c r="G19" s="107"/>
      <c r="H19" s="107"/>
      <c r="I19" s="107"/>
      <c r="J19" s="108"/>
      <c r="K19" s="109"/>
      <c r="L19" s="110"/>
      <c r="M19" s="76"/>
      <c r="N19" s="76"/>
      <c r="O19" s="111">
        <f t="shared" si="0"/>
      </c>
      <c r="P19" s="111">
        <f>IF(N19&lt;&gt;"",VLOOKUP(N19,$AF$1:$AG$117,2,FALSE),"")</f>
      </c>
      <c r="Q19" s="113"/>
      <c r="R19" s="72"/>
      <c r="S19" s="113"/>
      <c r="T19" s="76"/>
      <c r="U19" s="110"/>
      <c r="V19" s="71"/>
      <c r="W19" s="70"/>
      <c r="X19" s="7"/>
      <c r="Y19" s="7"/>
      <c r="Z19" s="7"/>
      <c r="AA19" s="7"/>
      <c r="AB19" s="74"/>
      <c r="AC19" s="75">
        <f t="shared" si="1"/>
      </c>
      <c r="AD19" s="48" t="s">
        <v>135</v>
      </c>
      <c r="AE19" s="48" t="s">
        <v>349</v>
      </c>
      <c r="AF19" s="48" t="s">
        <v>91</v>
      </c>
      <c r="AG19" s="48" t="s">
        <v>92</v>
      </c>
      <c r="AH19" s="18"/>
      <c r="AI19" s="18"/>
    </row>
    <row r="20" spans="1:35" s="6" customFormat="1" ht="12.75">
      <c r="A20" s="106"/>
      <c r="B20" s="107"/>
      <c r="C20" s="107"/>
      <c r="D20" s="107"/>
      <c r="E20" s="107"/>
      <c r="F20" s="107"/>
      <c r="G20" s="107"/>
      <c r="H20" s="107"/>
      <c r="I20" s="107"/>
      <c r="J20" s="108"/>
      <c r="K20" s="109"/>
      <c r="L20" s="110"/>
      <c r="M20" s="76"/>
      <c r="N20" s="76"/>
      <c r="O20" s="111">
        <f t="shared" si="0"/>
      </c>
      <c r="P20" s="111">
        <f>IF(N20&lt;&gt;"",VLOOKUP(N20,$AF$1:$AG$117,2,FALSE),"")</f>
      </c>
      <c r="Q20" s="113"/>
      <c r="R20" s="72"/>
      <c r="S20" s="113"/>
      <c r="T20" s="76"/>
      <c r="U20" s="110"/>
      <c r="V20" s="71"/>
      <c r="W20" s="70"/>
      <c r="X20" s="7"/>
      <c r="Y20" s="7"/>
      <c r="Z20" s="7"/>
      <c r="AA20" s="7"/>
      <c r="AB20" s="74"/>
      <c r="AC20" s="75">
        <f t="shared" si="1"/>
      </c>
      <c r="AD20" s="48" t="s">
        <v>137</v>
      </c>
      <c r="AE20" s="48" t="s">
        <v>350</v>
      </c>
      <c r="AF20" s="48" t="s">
        <v>93</v>
      </c>
      <c r="AG20" s="48" t="s">
        <v>220</v>
      </c>
      <c r="AH20" s="18"/>
      <c r="AI20" s="18"/>
    </row>
    <row r="21" spans="1:35" s="6" customFormat="1" ht="12.75">
      <c r="A21" s="106"/>
      <c r="B21" s="107"/>
      <c r="C21" s="107"/>
      <c r="D21" s="107"/>
      <c r="E21" s="107"/>
      <c r="F21" s="107"/>
      <c r="G21" s="107"/>
      <c r="H21" s="107"/>
      <c r="I21" s="107"/>
      <c r="J21" s="108"/>
      <c r="K21" s="109"/>
      <c r="L21" s="110"/>
      <c r="M21" s="76"/>
      <c r="N21" s="76"/>
      <c r="O21" s="111">
        <f t="shared" si="0"/>
      </c>
      <c r="P21" s="111">
        <f>IF(N21&lt;&gt;"",VLOOKUP(N21,$AF$1:$AG$117,2,FALSE),"")</f>
      </c>
      <c r="Q21" s="113"/>
      <c r="R21" s="72"/>
      <c r="S21" s="113"/>
      <c r="T21" s="76"/>
      <c r="U21" s="110"/>
      <c r="V21" s="71"/>
      <c r="W21" s="70"/>
      <c r="X21" s="7"/>
      <c r="Y21" s="7"/>
      <c r="Z21" s="7"/>
      <c r="AA21" s="7"/>
      <c r="AB21" s="74"/>
      <c r="AC21" s="75">
        <f t="shared" si="1"/>
      </c>
      <c r="AD21" s="48" t="s">
        <v>142</v>
      </c>
      <c r="AE21" s="48" t="s">
        <v>351</v>
      </c>
      <c r="AF21" s="48" t="s">
        <v>233</v>
      </c>
      <c r="AG21" s="48" t="s">
        <v>234</v>
      </c>
      <c r="AH21" s="18"/>
      <c r="AI21" s="18"/>
    </row>
    <row r="22" spans="1:35" s="6" customFormat="1" ht="12.75">
      <c r="A22" s="106"/>
      <c r="B22" s="107"/>
      <c r="C22" s="107"/>
      <c r="D22" s="107"/>
      <c r="E22" s="107"/>
      <c r="F22" s="107"/>
      <c r="G22" s="107"/>
      <c r="H22" s="107"/>
      <c r="I22" s="107"/>
      <c r="J22" s="108"/>
      <c r="K22" s="109"/>
      <c r="L22" s="110"/>
      <c r="M22" s="76"/>
      <c r="N22" s="76"/>
      <c r="O22" s="111">
        <f t="shared" si="0"/>
      </c>
      <c r="P22" s="111">
        <f>IF(N22&lt;&gt;"",VLOOKUP(N22,$AF$1:$AG$117,2,FALSE),"")</f>
      </c>
      <c r="Q22" s="113"/>
      <c r="R22" s="72"/>
      <c r="S22" s="113"/>
      <c r="T22" s="76"/>
      <c r="U22" s="110"/>
      <c r="V22" s="71"/>
      <c r="W22" s="70"/>
      <c r="X22" s="7"/>
      <c r="Y22" s="7"/>
      <c r="Z22" s="7"/>
      <c r="AA22" s="7"/>
      <c r="AB22" s="74"/>
      <c r="AC22" s="75">
        <f t="shared" si="1"/>
      </c>
      <c r="AD22" s="48" t="s">
        <v>147</v>
      </c>
      <c r="AE22" s="48" t="s">
        <v>352</v>
      </c>
      <c r="AF22" s="48" t="s">
        <v>488</v>
      </c>
      <c r="AG22" s="48" t="s">
        <v>489</v>
      </c>
      <c r="AH22" s="18"/>
      <c r="AI22" s="18"/>
    </row>
    <row r="23" spans="1:35" s="6" customFormat="1" ht="12.75">
      <c r="A23" s="106"/>
      <c r="B23" s="107"/>
      <c r="C23" s="107"/>
      <c r="D23" s="107"/>
      <c r="E23" s="107"/>
      <c r="F23" s="107"/>
      <c r="G23" s="107"/>
      <c r="H23" s="107"/>
      <c r="I23" s="107"/>
      <c r="J23" s="108"/>
      <c r="K23" s="109"/>
      <c r="L23" s="110"/>
      <c r="M23" s="76"/>
      <c r="N23" s="76"/>
      <c r="O23" s="111">
        <f t="shared" si="0"/>
      </c>
      <c r="P23" s="111">
        <f>IF(N23&lt;&gt;"",VLOOKUP(N23,$AF$1:$AG$117,2,FALSE),"")</f>
      </c>
      <c r="Q23" s="113"/>
      <c r="R23" s="72"/>
      <c r="S23" s="113"/>
      <c r="T23" s="76"/>
      <c r="U23" s="110"/>
      <c r="V23" s="71"/>
      <c r="W23" s="70"/>
      <c r="X23" s="7"/>
      <c r="Y23" s="7"/>
      <c r="Z23" s="7"/>
      <c r="AA23" s="7"/>
      <c r="AB23" s="74"/>
      <c r="AC23" s="75">
        <f t="shared" si="1"/>
      </c>
      <c r="AD23" s="48" t="s">
        <v>152</v>
      </c>
      <c r="AE23" s="48" t="s">
        <v>353</v>
      </c>
      <c r="AF23" s="48" t="s">
        <v>96</v>
      </c>
      <c r="AG23" s="48" t="s">
        <v>97</v>
      </c>
      <c r="AH23" s="18"/>
      <c r="AI23" s="18"/>
    </row>
    <row r="24" spans="1:35" s="6" customFormat="1" ht="12.75">
      <c r="A24" s="106"/>
      <c r="B24" s="107"/>
      <c r="C24" s="107"/>
      <c r="D24" s="107"/>
      <c r="E24" s="107"/>
      <c r="F24" s="107"/>
      <c r="G24" s="107"/>
      <c r="H24" s="107"/>
      <c r="I24" s="107"/>
      <c r="J24" s="108"/>
      <c r="K24" s="109"/>
      <c r="L24" s="110"/>
      <c r="M24" s="76"/>
      <c r="N24" s="76"/>
      <c r="O24" s="111">
        <f t="shared" si="0"/>
      </c>
      <c r="P24" s="111">
        <f>IF(N24&lt;&gt;"",VLOOKUP(N24,$AF$1:$AG$117,2,FALSE),"")</f>
      </c>
      <c r="Q24" s="113"/>
      <c r="R24" s="72"/>
      <c r="S24" s="113"/>
      <c r="T24" s="76"/>
      <c r="U24" s="110"/>
      <c r="V24" s="71"/>
      <c r="W24" s="70"/>
      <c r="X24" s="7"/>
      <c r="Y24" s="7"/>
      <c r="Z24" s="7"/>
      <c r="AA24" s="7"/>
      <c r="AB24" s="74"/>
      <c r="AC24" s="75">
        <f t="shared" si="1"/>
      </c>
      <c r="AD24" s="48" t="s">
        <v>274</v>
      </c>
      <c r="AE24" s="48" t="s">
        <v>380</v>
      </c>
      <c r="AF24" s="48" t="s">
        <v>99</v>
      </c>
      <c r="AG24" s="48" t="s">
        <v>298</v>
      </c>
      <c r="AH24" s="18"/>
      <c r="AI24" s="18"/>
    </row>
    <row r="25" spans="1:35" s="6" customFormat="1" ht="12.75">
      <c r="A25" s="106"/>
      <c r="B25" s="107"/>
      <c r="C25" s="107"/>
      <c r="D25" s="107"/>
      <c r="E25" s="107"/>
      <c r="F25" s="107"/>
      <c r="G25" s="107"/>
      <c r="H25" s="107"/>
      <c r="I25" s="107"/>
      <c r="J25" s="108"/>
      <c r="K25" s="109"/>
      <c r="L25" s="110"/>
      <c r="M25" s="76"/>
      <c r="N25" s="76"/>
      <c r="O25" s="111">
        <f t="shared" si="0"/>
      </c>
      <c r="P25" s="111">
        <f>IF(N25&lt;&gt;"",VLOOKUP(N25,$AF$1:$AG$117,2,FALSE),"")</f>
      </c>
      <c r="Q25" s="113"/>
      <c r="R25" s="72"/>
      <c r="S25" s="113"/>
      <c r="T25" s="76"/>
      <c r="U25" s="110"/>
      <c r="V25" s="71"/>
      <c r="W25" s="70"/>
      <c r="X25" s="7"/>
      <c r="Y25" s="7"/>
      <c r="Z25" s="7"/>
      <c r="AA25" s="7"/>
      <c r="AB25" s="74"/>
      <c r="AC25" s="75">
        <f t="shared" si="1"/>
      </c>
      <c r="AD25" s="48" t="s">
        <v>158</v>
      </c>
      <c r="AE25" s="48" t="s">
        <v>354</v>
      </c>
      <c r="AF25" s="48" t="s">
        <v>235</v>
      </c>
      <c r="AG25" s="48" t="s">
        <v>360</v>
      </c>
      <c r="AH25" s="18"/>
      <c r="AI25" s="18"/>
    </row>
    <row r="26" spans="1:35" s="6" customFormat="1" ht="12.75">
      <c r="A26" s="106"/>
      <c r="B26" s="107"/>
      <c r="C26" s="107"/>
      <c r="D26" s="107"/>
      <c r="E26" s="107"/>
      <c r="F26" s="107"/>
      <c r="G26" s="107"/>
      <c r="H26" s="107"/>
      <c r="I26" s="107"/>
      <c r="J26" s="108"/>
      <c r="K26" s="109"/>
      <c r="L26" s="110"/>
      <c r="M26" s="76"/>
      <c r="N26" s="76"/>
      <c r="O26" s="111">
        <f t="shared" si="0"/>
      </c>
      <c r="P26" s="111">
        <f>IF(N26&lt;&gt;"",VLOOKUP(N26,$AF$1:$AG$117,2,FALSE),"")</f>
      </c>
      <c r="Q26" s="113"/>
      <c r="R26" s="72"/>
      <c r="S26" s="113"/>
      <c r="T26" s="76"/>
      <c r="U26" s="110"/>
      <c r="V26" s="71"/>
      <c r="W26" s="70"/>
      <c r="X26" s="7"/>
      <c r="Y26" s="7"/>
      <c r="Z26" s="7"/>
      <c r="AA26" s="7"/>
      <c r="AB26" s="74"/>
      <c r="AC26" s="75">
        <f t="shared" si="1"/>
      </c>
      <c r="AD26" s="48" t="s">
        <v>170</v>
      </c>
      <c r="AE26" s="48" t="s">
        <v>355</v>
      </c>
      <c r="AF26" s="48" t="s">
        <v>483</v>
      </c>
      <c r="AG26" s="48" t="s">
        <v>484</v>
      </c>
      <c r="AH26" s="18"/>
      <c r="AI26" s="18"/>
    </row>
    <row r="27" spans="1:35" s="6" customFormat="1" ht="12.75">
      <c r="A27" s="106"/>
      <c r="B27" s="107"/>
      <c r="C27" s="107"/>
      <c r="D27" s="107"/>
      <c r="E27" s="107"/>
      <c r="F27" s="107"/>
      <c r="G27" s="107"/>
      <c r="H27" s="107"/>
      <c r="I27" s="107"/>
      <c r="J27" s="108"/>
      <c r="K27" s="109"/>
      <c r="L27" s="110"/>
      <c r="M27" s="76"/>
      <c r="N27" s="76"/>
      <c r="O27" s="111">
        <f t="shared" si="0"/>
      </c>
      <c r="P27" s="111">
        <f>IF(N27&lt;&gt;"",VLOOKUP(N27,$AF$1:$AG$117,2,FALSE),"")</f>
      </c>
      <c r="Q27" s="113"/>
      <c r="R27" s="72"/>
      <c r="S27" s="113"/>
      <c r="T27" s="76"/>
      <c r="U27" s="110"/>
      <c r="V27" s="71"/>
      <c r="W27" s="70"/>
      <c r="X27" s="7"/>
      <c r="Y27" s="7"/>
      <c r="Z27" s="7"/>
      <c r="AA27" s="7"/>
      <c r="AB27" s="74"/>
      <c r="AC27" s="75">
        <f t="shared" si="1"/>
      </c>
      <c r="AD27" s="48" t="s">
        <v>275</v>
      </c>
      <c r="AE27" s="48" t="s">
        <v>356</v>
      </c>
      <c r="AF27" s="48" t="s">
        <v>68</v>
      </c>
      <c r="AG27" s="48" t="s">
        <v>102</v>
      </c>
      <c r="AH27" s="18"/>
      <c r="AI27" s="18"/>
    </row>
    <row r="28" spans="1:35" s="6" customFormat="1" ht="12.75">
      <c r="A28" s="106"/>
      <c r="B28" s="107"/>
      <c r="C28" s="107"/>
      <c r="D28" s="107"/>
      <c r="E28" s="107"/>
      <c r="F28" s="107"/>
      <c r="G28" s="107"/>
      <c r="H28" s="107"/>
      <c r="I28" s="107"/>
      <c r="J28" s="108"/>
      <c r="K28" s="109"/>
      <c r="L28" s="110"/>
      <c r="M28" s="76"/>
      <c r="N28" s="76"/>
      <c r="O28" s="111">
        <f t="shared" si="0"/>
      </c>
      <c r="P28" s="111">
        <f>IF(N28&lt;&gt;"",VLOOKUP(N28,$AF$1:$AG$117,2,FALSE),"")</f>
      </c>
      <c r="Q28" s="113"/>
      <c r="R28" s="72"/>
      <c r="S28" s="113"/>
      <c r="T28" s="76"/>
      <c r="U28" s="110"/>
      <c r="V28" s="71"/>
      <c r="W28" s="70"/>
      <c r="X28" s="7"/>
      <c r="Y28" s="7"/>
      <c r="Z28" s="7"/>
      <c r="AA28" s="7"/>
      <c r="AB28" s="74"/>
      <c r="AC28" s="75">
        <f t="shared" si="1"/>
      </c>
      <c r="AD28" s="48" t="s">
        <v>185</v>
      </c>
      <c r="AE28" s="48" t="s">
        <v>357</v>
      </c>
      <c r="AF28" s="48" t="s">
        <v>80</v>
      </c>
      <c r="AG28" s="48" t="s">
        <v>103</v>
      </c>
      <c r="AH28" s="18"/>
      <c r="AI28" s="18"/>
    </row>
    <row r="29" spans="1:35" s="6" customFormat="1" ht="12.75">
      <c r="A29" s="106"/>
      <c r="B29" s="107"/>
      <c r="C29" s="107"/>
      <c r="D29" s="107"/>
      <c r="E29" s="107"/>
      <c r="F29" s="107"/>
      <c r="G29" s="107"/>
      <c r="H29" s="107"/>
      <c r="I29" s="107"/>
      <c r="J29" s="108"/>
      <c r="K29" s="109"/>
      <c r="L29" s="110"/>
      <c r="M29" s="76"/>
      <c r="N29" s="76"/>
      <c r="O29" s="111">
        <f t="shared" si="0"/>
      </c>
      <c r="P29" s="111">
        <f>IF(N29&lt;&gt;"",VLOOKUP(N29,$AF$1:$AG$117,2,FALSE),"")</f>
      </c>
      <c r="Q29" s="113"/>
      <c r="R29" s="72"/>
      <c r="S29" s="113"/>
      <c r="T29" s="76"/>
      <c r="U29" s="110"/>
      <c r="V29" s="71"/>
      <c r="W29" s="70"/>
      <c r="X29" s="7"/>
      <c r="Y29" s="7"/>
      <c r="Z29" s="7"/>
      <c r="AA29" s="7"/>
      <c r="AB29" s="74"/>
      <c r="AC29" s="75">
        <f t="shared" si="1"/>
      </c>
      <c r="AD29" s="48"/>
      <c r="AE29" s="48"/>
      <c r="AF29" s="48" t="s">
        <v>87</v>
      </c>
      <c r="AG29" s="48" t="s">
        <v>104</v>
      </c>
      <c r="AH29" s="18"/>
      <c r="AI29" s="18"/>
    </row>
    <row r="30" spans="1:35" s="6" customFormat="1" ht="12.75">
      <c r="A30" s="106"/>
      <c r="B30" s="107"/>
      <c r="C30" s="107"/>
      <c r="D30" s="107"/>
      <c r="E30" s="107"/>
      <c r="F30" s="107"/>
      <c r="G30" s="107"/>
      <c r="H30" s="107"/>
      <c r="I30" s="107"/>
      <c r="J30" s="108"/>
      <c r="K30" s="109"/>
      <c r="L30" s="110"/>
      <c r="M30" s="76"/>
      <c r="N30" s="76"/>
      <c r="O30" s="111">
        <f t="shared" si="0"/>
      </c>
      <c r="P30" s="111">
        <f>IF(N30&lt;&gt;"",VLOOKUP(N30,$AF$1:$AG$117,2,FALSE),"")</f>
      </c>
      <c r="Q30" s="113"/>
      <c r="R30" s="72"/>
      <c r="S30" s="113"/>
      <c r="T30" s="76"/>
      <c r="U30" s="110"/>
      <c r="V30" s="71"/>
      <c r="W30" s="70"/>
      <c r="X30" s="7"/>
      <c r="Y30" s="7"/>
      <c r="Z30" s="7"/>
      <c r="AA30" s="7"/>
      <c r="AB30" s="74"/>
      <c r="AC30" s="75">
        <f t="shared" si="1"/>
      </c>
      <c r="AD30" s="48"/>
      <c r="AE30" s="48"/>
      <c r="AF30" s="48" t="s">
        <v>90</v>
      </c>
      <c r="AG30" s="48" t="s">
        <v>106</v>
      </c>
      <c r="AH30" s="18"/>
      <c r="AI30" s="18"/>
    </row>
    <row r="31" spans="1:35" s="6" customFormat="1" ht="12.75">
      <c r="A31" s="106"/>
      <c r="B31" s="107"/>
      <c r="C31" s="107"/>
      <c r="D31" s="107"/>
      <c r="E31" s="107"/>
      <c r="F31" s="107"/>
      <c r="G31" s="107"/>
      <c r="H31" s="107"/>
      <c r="I31" s="107"/>
      <c r="J31" s="108"/>
      <c r="K31" s="109"/>
      <c r="L31" s="110"/>
      <c r="M31" s="76"/>
      <c r="N31" s="76"/>
      <c r="O31" s="111">
        <f t="shared" si="0"/>
      </c>
      <c r="P31" s="111">
        <f>IF(N31&lt;&gt;"",VLOOKUP(N31,$AF$1:$AG$117,2,FALSE),"")</f>
      </c>
      <c r="Q31" s="113"/>
      <c r="R31" s="72"/>
      <c r="S31" s="113"/>
      <c r="T31" s="76"/>
      <c r="U31" s="110"/>
      <c r="V31" s="71"/>
      <c r="W31" s="70"/>
      <c r="X31" s="7"/>
      <c r="Y31" s="7"/>
      <c r="Z31" s="7"/>
      <c r="AA31" s="7"/>
      <c r="AB31" s="74"/>
      <c r="AC31" s="75">
        <f t="shared" si="1"/>
      </c>
      <c r="AD31" s="48"/>
      <c r="AE31" s="48"/>
      <c r="AF31" s="48" t="s">
        <v>94</v>
      </c>
      <c r="AG31" s="48" t="s">
        <v>108</v>
      </c>
      <c r="AH31" s="18"/>
      <c r="AI31" s="18"/>
    </row>
    <row r="32" spans="1:35" s="6" customFormat="1" ht="12.75">
      <c r="A32" s="106"/>
      <c r="B32" s="107"/>
      <c r="C32" s="107"/>
      <c r="D32" s="107"/>
      <c r="E32" s="107"/>
      <c r="F32" s="107"/>
      <c r="G32" s="107"/>
      <c r="H32" s="107"/>
      <c r="I32" s="107"/>
      <c r="J32" s="108"/>
      <c r="K32" s="109"/>
      <c r="L32" s="110"/>
      <c r="M32" s="76"/>
      <c r="N32" s="76"/>
      <c r="O32" s="111">
        <f t="shared" si="0"/>
      </c>
      <c r="P32" s="111">
        <f>IF(N32&lt;&gt;"",VLOOKUP(N32,$AF$1:$AG$117,2,FALSE),"")</f>
      </c>
      <c r="Q32" s="113"/>
      <c r="R32" s="72"/>
      <c r="S32" s="113"/>
      <c r="T32" s="76"/>
      <c r="U32" s="110"/>
      <c r="V32" s="71"/>
      <c r="W32" s="70"/>
      <c r="X32" s="7"/>
      <c r="Y32" s="7"/>
      <c r="Z32" s="7"/>
      <c r="AA32" s="7"/>
      <c r="AB32" s="74"/>
      <c r="AC32" s="75">
        <f t="shared" si="1"/>
      </c>
      <c r="AD32" s="48"/>
      <c r="AE32" s="48"/>
      <c r="AF32" s="48" t="s">
        <v>98</v>
      </c>
      <c r="AG32" s="48" t="s">
        <v>110</v>
      </c>
      <c r="AH32" s="18"/>
      <c r="AI32" s="18"/>
    </row>
    <row r="33" spans="1:35" s="6" customFormat="1" ht="12.75">
      <c r="A33" s="106"/>
      <c r="B33" s="107"/>
      <c r="C33" s="107"/>
      <c r="D33" s="107"/>
      <c r="E33" s="107"/>
      <c r="F33" s="107"/>
      <c r="G33" s="107"/>
      <c r="H33" s="107"/>
      <c r="I33" s="107"/>
      <c r="J33" s="108"/>
      <c r="K33" s="109"/>
      <c r="L33" s="110"/>
      <c r="M33" s="76"/>
      <c r="N33" s="76"/>
      <c r="O33" s="111">
        <f t="shared" si="0"/>
      </c>
      <c r="P33" s="111">
        <f>IF(N33&lt;&gt;"",VLOOKUP(N33,$AF$1:$AG$117,2,FALSE),"")</f>
      </c>
      <c r="Q33" s="113"/>
      <c r="R33" s="72"/>
      <c r="S33" s="113"/>
      <c r="T33" s="76"/>
      <c r="U33" s="110"/>
      <c r="V33" s="71"/>
      <c r="W33" s="70"/>
      <c r="X33" s="7"/>
      <c r="Y33" s="7"/>
      <c r="Z33" s="7"/>
      <c r="AA33" s="7"/>
      <c r="AB33" s="74"/>
      <c r="AC33" s="75">
        <f t="shared" si="1"/>
      </c>
      <c r="AD33" s="48"/>
      <c r="AE33" s="48"/>
      <c r="AF33" s="48" t="s">
        <v>111</v>
      </c>
      <c r="AG33" s="48" t="s">
        <v>361</v>
      </c>
      <c r="AH33" s="18"/>
      <c r="AI33" s="18"/>
    </row>
    <row r="34" spans="1:35" s="6" customFormat="1" ht="12.75">
      <c r="A34" s="106"/>
      <c r="B34" s="107"/>
      <c r="C34" s="107"/>
      <c r="D34" s="107"/>
      <c r="E34" s="107"/>
      <c r="F34" s="107"/>
      <c r="G34" s="107"/>
      <c r="H34" s="107"/>
      <c r="I34" s="107"/>
      <c r="J34" s="108"/>
      <c r="K34" s="109"/>
      <c r="L34" s="110"/>
      <c r="M34" s="76"/>
      <c r="N34" s="76"/>
      <c r="O34" s="111">
        <f t="shared" si="0"/>
      </c>
      <c r="P34" s="111">
        <f>IF(N34&lt;&gt;"",VLOOKUP(N34,$AF$1:$AG$117,2,FALSE),"")</f>
      </c>
      <c r="Q34" s="113"/>
      <c r="R34" s="72"/>
      <c r="S34" s="113"/>
      <c r="T34" s="76"/>
      <c r="U34" s="110"/>
      <c r="V34" s="71"/>
      <c r="W34" s="70"/>
      <c r="X34" s="7"/>
      <c r="Y34" s="7"/>
      <c r="Z34" s="7"/>
      <c r="AA34" s="7"/>
      <c r="AB34" s="74"/>
      <c r="AC34" s="75">
        <f t="shared" si="1"/>
      </c>
      <c r="AD34" s="48"/>
      <c r="AE34" s="48"/>
      <c r="AF34" s="48" t="s">
        <v>113</v>
      </c>
      <c r="AG34" s="48" t="s">
        <v>114</v>
      </c>
      <c r="AH34" s="18"/>
      <c r="AI34" s="18"/>
    </row>
    <row r="35" spans="1:35" s="6" customFormat="1" ht="12.75">
      <c r="A35" s="106"/>
      <c r="B35" s="107"/>
      <c r="C35" s="107"/>
      <c r="D35" s="107"/>
      <c r="E35" s="107"/>
      <c r="F35" s="107"/>
      <c r="G35" s="107"/>
      <c r="H35" s="107"/>
      <c r="I35" s="107"/>
      <c r="J35" s="108"/>
      <c r="K35" s="109"/>
      <c r="L35" s="110"/>
      <c r="M35" s="76"/>
      <c r="N35" s="76"/>
      <c r="O35" s="111">
        <f t="shared" si="0"/>
      </c>
      <c r="P35" s="111">
        <f>IF(N35&lt;&gt;"",VLOOKUP(N35,$AF$1:$AG$117,2,FALSE),"")</f>
      </c>
      <c r="Q35" s="113"/>
      <c r="R35" s="72"/>
      <c r="S35" s="113"/>
      <c r="T35" s="76"/>
      <c r="U35" s="110"/>
      <c r="V35" s="71"/>
      <c r="W35" s="70"/>
      <c r="X35" s="7"/>
      <c r="Y35" s="7"/>
      <c r="Z35" s="7"/>
      <c r="AA35" s="7"/>
      <c r="AB35" s="74"/>
      <c r="AC35" s="75">
        <f t="shared" si="1"/>
      </c>
      <c r="AD35" s="48"/>
      <c r="AE35" s="48"/>
      <c r="AF35" s="48" t="s">
        <v>116</v>
      </c>
      <c r="AG35" s="48" t="s">
        <v>117</v>
      </c>
      <c r="AH35" s="18"/>
      <c r="AI35" s="18"/>
    </row>
    <row r="36" spans="1:35" s="6" customFormat="1" ht="12.75">
      <c r="A36" s="106"/>
      <c r="B36" s="107"/>
      <c r="C36" s="107"/>
      <c r="D36" s="107"/>
      <c r="E36" s="107"/>
      <c r="F36" s="107"/>
      <c r="G36" s="107"/>
      <c r="H36" s="107"/>
      <c r="I36" s="107"/>
      <c r="J36" s="108"/>
      <c r="K36" s="109"/>
      <c r="L36" s="110"/>
      <c r="M36" s="76"/>
      <c r="N36" s="76"/>
      <c r="O36" s="111">
        <f t="shared" si="0"/>
      </c>
      <c r="P36" s="111">
        <f>IF(N36&lt;&gt;"",VLOOKUP(N36,$AF$1:$AG$117,2,FALSE),"")</f>
      </c>
      <c r="Q36" s="113"/>
      <c r="R36" s="72"/>
      <c r="S36" s="113"/>
      <c r="T36" s="76"/>
      <c r="U36" s="110"/>
      <c r="V36" s="71"/>
      <c r="W36" s="70"/>
      <c r="X36" s="7"/>
      <c r="Y36" s="7"/>
      <c r="Z36" s="7"/>
      <c r="AA36" s="7"/>
      <c r="AB36" s="74"/>
      <c r="AC36" s="75">
        <f t="shared" si="1"/>
      </c>
      <c r="AD36" s="48"/>
      <c r="AE36" s="48"/>
      <c r="AF36" s="48" t="s">
        <v>118</v>
      </c>
      <c r="AG36" s="48" t="s">
        <v>119</v>
      </c>
      <c r="AH36" s="18"/>
      <c r="AI36" s="18"/>
    </row>
    <row r="37" spans="1:35" s="6" customFormat="1" ht="12.75">
      <c r="A37" s="106"/>
      <c r="B37" s="107"/>
      <c r="C37" s="107"/>
      <c r="D37" s="107"/>
      <c r="E37" s="107"/>
      <c r="F37" s="107"/>
      <c r="G37" s="107"/>
      <c r="H37" s="107"/>
      <c r="I37" s="107"/>
      <c r="J37" s="108"/>
      <c r="K37" s="109"/>
      <c r="L37" s="110"/>
      <c r="M37" s="76"/>
      <c r="N37" s="76"/>
      <c r="O37" s="111">
        <f t="shared" si="0"/>
      </c>
      <c r="P37" s="111">
        <f>IF(N37&lt;&gt;"",VLOOKUP(N37,$AF$1:$AG$117,2,FALSE),"")</f>
      </c>
      <c r="Q37" s="113"/>
      <c r="R37" s="72"/>
      <c r="S37" s="113"/>
      <c r="T37" s="76"/>
      <c r="U37" s="110"/>
      <c r="V37" s="71"/>
      <c r="W37" s="70"/>
      <c r="X37" s="7"/>
      <c r="Y37" s="7"/>
      <c r="Z37" s="7"/>
      <c r="AA37" s="7"/>
      <c r="AB37" s="74"/>
      <c r="AC37" s="75">
        <f t="shared" si="1"/>
      </c>
      <c r="AD37" s="48"/>
      <c r="AE37" s="48"/>
      <c r="AF37" s="48" t="s">
        <v>120</v>
      </c>
      <c r="AG37" s="48" t="s">
        <v>121</v>
      </c>
      <c r="AH37" s="18"/>
      <c r="AI37" s="18"/>
    </row>
    <row r="38" spans="1:35" s="6" customFormat="1" ht="12.75">
      <c r="A38" s="106"/>
      <c r="B38" s="107"/>
      <c r="C38" s="107"/>
      <c r="D38" s="107"/>
      <c r="E38" s="107"/>
      <c r="F38" s="107"/>
      <c r="G38" s="107"/>
      <c r="H38" s="107"/>
      <c r="I38" s="107"/>
      <c r="J38" s="108"/>
      <c r="K38" s="109"/>
      <c r="L38" s="110"/>
      <c r="M38" s="76"/>
      <c r="N38" s="76"/>
      <c r="O38" s="111">
        <f t="shared" si="0"/>
      </c>
      <c r="P38" s="111">
        <f>IF(N38&lt;&gt;"",VLOOKUP(N38,$AF$1:$AG$117,2,FALSE),"")</f>
      </c>
      <c r="Q38" s="113"/>
      <c r="R38" s="72"/>
      <c r="S38" s="113"/>
      <c r="T38" s="76"/>
      <c r="U38" s="110"/>
      <c r="V38" s="71"/>
      <c r="W38" s="70"/>
      <c r="X38" s="7"/>
      <c r="Y38" s="7"/>
      <c r="Z38" s="7"/>
      <c r="AA38" s="7"/>
      <c r="AB38" s="74"/>
      <c r="AC38" s="75">
        <f t="shared" si="1"/>
      </c>
      <c r="AD38" s="48"/>
      <c r="AE38" s="48"/>
      <c r="AF38" s="48" t="s">
        <v>123</v>
      </c>
      <c r="AG38" s="48" t="s">
        <v>124</v>
      </c>
      <c r="AH38" s="18"/>
      <c r="AI38" s="18"/>
    </row>
    <row r="39" spans="1:35" s="6" customFormat="1" ht="12.75">
      <c r="A39" s="106"/>
      <c r="B39" s="107"/>
      <c r="C39" s="107"/>
      <c r="D39" s="107"/>
      <c r="E39" s="107"/>
      <c r="F39" s="107"/>
      <c r="G39" s="107"/>
      <c r="H39" s="107"/>
      <c r="I39" s="107"/>
      <c r="J39" s="108"/>
      <c r="K39" s="109"/>
      <c r="L39" s="110"/>
      <c r="M39" s="76"/>
      <c r="N39" s="76"/>
      <c r="O39" s="111">
        <f t="shared" si="0"/>
      </c>
      <c r="P39" s="111">
        <f>IF(N39&lt;&gt;"",VLOOKUP(N39,$AF$1:$AG$117,2,FALSE),"")</f>
      </c>
      <c r="Q39" s="113"/>
      <c r="R39" s="72"/>
      <c r="S39" s="113"/>
      <c r="T39" s="76"/>
      <c r="U39" s="110"/>
      <c r="V39" s="71"/>
      <c r="W39" s="70"/>
      <c r="X39" s="7"/>
      <c r="Y39" s="7"/>
      <c r="Z39" s="7"/>
      <c r="AA39" s="7"/>
      <c r="AB39" s="74"/>
      <c r="AC39" s="75">
        <f t="shared" si="1"/>
      </c>
      <c r="AD39" s="48"/>
      <c r="AE39" s="48"/>
      <c r="AF39" s="48" t="s">
        <v>126</v>
      </c>
      <c r="AG39" s="48" t="s">
        <v>299</v>
      </c>
      <c r="AH39" s="18"/>
      <c r="AI39" s="18"/>
    </row>
    <row r="40" spans="1:35" s="6" customFormat="1" ht="12.75">
      <c r="A40" s="106"/>
      <c r="B40" s="107"/>
      <c r="C40" s="107"/>
      <c r="D40" s="107"/>
      <c r="E40" s="107"/>
      <c r="F40" s="107"/>
      <c r="G40" s="107"/>
      <c r="H40" s="107"/>
      <c r="I40" s="107"/>
      <c r="J40" s="108"/>
      <c r="K40" s="109"/>
      <c r="L40" s="110"/>
      <c r="M40" s="76"/>
      <c r="N40" s="76"/>
      <c r="O40" s="111">
        <f t="shared" si="0"/>
      </c>
      <c r="P40" s="111">
        <f>IF(N40&lt;&gt;"",VLOOKUP(N40,$AF$1:$AG$117,2,FALSE),"")</f>
      </c>
      <c r="Q40" s="113"/>
      <c r="R40" s="72"/>
      <c r="S40" s="113"/>
      <c r="T40" s="76"/>
      <c r="U40" s="110"/>
      <c r="V40" s="71"/>
      <c r="W40" s="70"/>
      <c r="X40" s="7"/>
      <c r="Y40" s="7"/>
      <c r="Z40" s="7"/>
      <c r="AA40" s="7"/>
      <c r="AB40" s="74"/>
      <c r="AC40" s="75">
        <f t="shared" si="1"/>
      </c>
      <c r="AD40" s="48"/>
      <c r="AE40" s="48"/>
      <c r="AF40" s="48" t="s">
        <v>127</v>
      </c>
      <c r="AG40" s="48" t="s">
        <v>128</v>
      </c>
      <c r="AH40" s="18"/>
      <c r="AI40" s="18"/>
    </row>
    <row r="41" spans="1:35" s="6" customFormat="1" ht="12.75">
      <c r="A41" s="106"/>
      <c r="B41" s="107"/>
      <c r="C41" s="107"/>
      <c r="D41" s="107"/>
      <c r="E41" s="107"/>
      <c r="F41" s="107"/>
      <c r="G41" s="107"/>
      <c r="H41" s="107"/>
      <c r="I41" s="107"/>
      <c r="J41" s="108"/>
      <c r="K41" s="109"/>
      <c r="L41" s="110"/>
      <c r="M41" s="76"/>
      <c r="N41" s="76"/>
      <c r="O41" s="111">
        <f t="shared" si="0"/>
      </c>
      <c r="P41" s="111">
        <f>IF(N41&lt;&gt;"",VLOOKUP(N41,$AF$1:$AG$117,2,FALSE),"")</f>
      </c>
      <c r="Q41" s="113"/>
      <c r="R41" s="72"/>
      <c r="S41" s="113"/>
      <c r="T41" s="76"/>
      <c r="U41" s="110"/>
      <c r="V41" s="71"/>
      <c r="W41" s="70"/>
      <c r="X41" s="7"/>
      <c r="Y41" s="7"/>
      <c r="Z41" s="7"/>
      <c r="AA41" s="7"/>
      <c r="AB41" s="74"/>
      <c r="AC41" s="75">
        <f t="shared" si="1"/>
      </c>
      <c r="AD41" s="48"/>
      <c r="AE41" s="48"/>
      <c r="AF41" s="48" t="s">
        <v>129</v>
      </c>
      <c r="AG41" s="48" t="s">
        <v>130</v>
      </c>
      <c r="AH41" s="18"/>
      <c r="AI41" s="18"/>
    </row>
    <row r="42" spans="1:35" s="6" customFormat="1" ht="12.75">
      <c r="A42" s="106"/>
      <c r="B42" s="107"/>
      <c r="C42" s="107"/>
      <c r="D42" s="107"/>
      <c r="E42" s="107"/>
      <c r="F42" s="107"/>
      <c r="G42" s="107"/>
      <c r="H42" s="107"/>
      <c r="I42" s="107"/>
      <c r="J42" s="108"/>
      <c r="K42" s="109"/>
      <c r="L42" s="110"/>
      <c r="M42" s="76"/>
      <c r="N42" s="76"/>
      <c r="O42" s="111">
        <f t="shared" si="0"/>
      </c>
      <c r="P42" s="111">
        <f>IF(N42&lt;&gt;"",VLOOKUP(N42,$AF$1:$AG$117,2,FALSE),"")</f>
      </c>
      <c r="Q42" s="113"/>
      <c r="R42" s="72"/>
      <c r="S42" s="113"/>
      <c r="T42" s="76"/>
      <c r="U42" s="110"/>
      <c r="V42" s="71"/>
      <c r="W42" s="70"/>
      <c r="X42" s="7"/>
      <c r="Y42" s="7"/>
      <c r="Z42" s="7"/>
      <c r="AA42" s="7"/>
      <c r="AB42" s="74"/>
      <c r="AC42" s="75">
        <f t="shared" si="1"/>
      </c>
      <c r="AD42" s="48"/>
      <c r="AE42" s="48"/>
      <c r="AF42" s="48" t="s">
        <v>132</v>
      </c>
      <c r="AG42" s="48" t="s">
        <v>381</v>
      </c>
      <c r="AH42" s="18"/>
      <c r="AI42" s="18"/>
    </row>
    <row r="43" spans="1:35" s="6" customFormat="1" ht="12.75">
      <c r="A43" s="106"/>
      <c r="B43" s="107"/>
      <c r="C43" s="107"/>
      <c r="D43" s="107"/>
      <c r="E43" s="107"/>
      <c r="F43" s="107"/>
      <c r="G43" s="107"/>
      <c r="H43" s="107"/>
      <c r="I43" s="107"/>
      <c r="J43" s="108"/>
      <c r="K43" s="109"/>
      <c r="L43" s="110"/>
      <c r="M43" s="76"/>
      <c r="N43" s="76"/>
      <c r="O43" s="111">
        <f t="shared" si="0"/>
      </c>
      <c r="P43" s="111">
        <f>IF(N43&lt;&gt;"",VLOOKUP(N43,$AF$1:$AG$117,2,FALSE),"")</f>
      </c>
      <c r="Q43" s="113"/>
      <c r="R43" s="72"/>
      <c r="S43" s="113"/>
      <c r="T43" s="76"/>
      <c r="U43" s="110"/>
      <c r="V43" s="71"/>
      <c r="W43" s="70"/>
      <c r="X43" s="7"/>
      <c r="Y43" s="7"/>
      <c r="Z43" s="7"/>
      <c r="AA43" s="7"/>
      <c r="AB43" s="74"/>
      <c r="AC43" s="75">
        <f t="shared" si="1"/>
      </c>
      <c r="AD43" s="48"/>
      <c r="AE43" s="48"/>
      <c r="AF43" s="48" t="s">
        <v>133</v>
      </c>
      <c r="AG43" s="48" t="s">
        <v>134</v>
      </c>
      <c r="AH43" s="18"/>
      <c r="AI43" s="18"/>
    </row>
    <row r="44" spans="1:35" s="6" customFormat="1" ht="12.75">
      <c r="A44" s="106"/>
      <c r="B44" s="107"/>
      <c r="C44" s="107"/>
      <c r="D44" s="107"/>
      <c r="E44" s="107"/>
      <c r="F44" s="107"/>
      <c r="G44" s="107"/>
      <c r="H44" s="107"/>
      <c r="I44" s="107"/>
      <c r="J44" s="108"/>
      <c r="K44" s="109"/>
      <c r="L44" s="110"/>
      <c r="M44" s="76"/>
      <c r="N44" s="76"/>
      <c r="O44" s="111">
        <f t="shared" si="0"/>
      </c>
      <c r="P44" s="111">
        <f>IF(N44&lt;&gt;"",VLOOKUP(N44,$AF$1:$AG$117,2,FALSE),"")</f>
      </c>
      <c r="Q44" s="113"/>
      <c r="R44" s="72"/>
      <c r="S44" s="113"/>
      <c r="T44" s="76"/>
      <c r="U44" s="110"/>
      <c r="V44" s="71"/>
      <c r="W44" s="70"/>
      <c r="X44" s="7"/>
      <c r="Y44" s="7"/>
      <c r="Z44" s="7"/>
      <c r="AA44" s="7"/>
      <c r="AB44" s="74"/>
      <c r="AC44" s="75">
        <f t="shared" si="1"/>
      </c>
      <c r="AD44" s="91"/>
      <c r="AE44" s="91"/>
      <c r="AF44" s="48" t="s">
        <v>136</v>
      </c>
      <c r="AG44" s="48" t="s">
        <v>300</v>
      </c>
      <c r="AH44" s="18"/>
      <c r="AI44" s="18"/>
    </row>
    <row r="45" spans="1:35" s="6" customFormat="1" ht="12.75">
      <c r="A45" s="106"/>
      <c r="B45" s="107"/>
      <c r="C45" s="107"/>
      <c r="D45" s="107"/>
      <c r="E45" s="107"/>
      <c r="F45" s="107"/>
      <c r="G45" s="107"/>
      <c r="H45" s="107"/>
      <c r="I45" s="107"/>
      <c r="J45" s="108"/>
      <c r="K45" s="109"/>
      <c r="L45" s="110"/>
      <c r="M45" s="76"/>
      <c r="N45" s="76"/>
      <c r="O45" s="111">
        <f t="shared" si="0"/>
      </c>
      <c r="P45" s="111">
        <f>IF(N45&lt;&gt;"",VLOOKUP(N45,$AF$1:$AG$117,2,FALSE),"")</f>
      </c>
      <c r="Q45" s="113"/>
      <c r="R45" s="72"/>
      <c r="S45" s="113"/>
      <c r="T45" s="76"/>
      <c r="U45" s="110"/>
      <c r="V45" s="71"/>
      <c r="W45" s="70"/>
      <c r="X45" s="7"/>
      <c r="Y45" s="7"/>
      <c r="Z45" s="7"/>
      <c r="AA45" s="7"/>
      <c r="AB45" s="74"/>
      <c r="AC45" s="75">
        <f t="shared" si="1"/>
      </c>
      <c r="AD45" s="91"/>
      <c r="AE45" s="91"/>
      <c r="AF45" s="48" t="s">
        <v>389</v>
      </c>
      <c r="AG45" s="48" t="s">
        <v>390</v>
      </c>
      <c r="AH45" s="18"/>
      <c r="AI45" s="18"/>
    </row>
    <row r="46" spans="1:35" s="6" customFormat="1" ht="12.75">
      <c r="A46" s="106"/>
      <c r="B46" s="107"/>
      <c r="C46" s="107"/>
      <c r="D46" s="107"/>
      <c r="E46" s="107"/>
      <c r="F46" s="107"/>
      <c r="G46" s="107"/>
      <c r="H46" s="107"/>
      <c r="I46" s="107"/>
      <c r="J46" s="108"/>
      <c r="K46" s="109"/>
      <c r="L46" s="110"/>
      <c r="M46" s="76"/>
      <c r="N46" s="76"/>
      <c r="O46" s="111">
        <f t="shared" si="0"/>
      </c>
      <c r="P46" s="111">
        <f>IF(N46&lt;&gt;"",VLOOKUP(N46,$AF$1:$AG$117,2,FALSE),"")</f>
      </c>
      <c r="Q46" s="113"/>
      <c r="R46" s="72"/>
      <c r="S46" s="113"/>
      <c r="T46" s="76"/>
      <c r="U46" s="110"/>
      <c r="V46" s="71"/>
      <c r="W46" s="70"/>
      <c r="X46" s="7"/>
      <c r="Y46" s="7"/>
      <c r="Z46" s="7"/>
      <c r="AA46" s="7"/>
      <c r="AB46" s="74"/>
      <c r="AC46" s="75">
        <f t="shared" si="1"/>
      </c>
      <c r="AD46" s="91"/>
      <c r="AE46" s="91"/>
      <c r="AF46" s="48" t="s">
        <v>138</v>
      </c>
      <c r="AG46" s="48" t="s">
        <v>383</v>
      </c>
      <c r="AH46" s="18"/>
      <c r="AI46" s="18"/>
    </row>
    <row r="47" spans="1:35" s="6" customFormat="1" ht="12.75">
      <c r="A47" s="106"/>
      <c r="B47" s="107"/>
      <c r="C47" s="107"/>
      <c r="D47" s="107"/>
      <c r="E47" s="107"/>
      <c r="F47" s="107"/>
      <c r="G47" s="107"/>
      <c r="H47" s="107"/>
      <c r="I47" s="107"/>
      <c r="J47" s="108"/>
      <c r="K47" s="109"/>
      <c r="L47" s="110"/>
      <c r="M47" s="76"/>
      <c r="N47" s="76"/>
      <c r="O47" s="111">
        <f t="shared" si="0"/>
      </c>
      <c r="P47" s="111">
        <f>IF(N47&lt;&gt;"",VLOOKUP(N47,$AF$1:$AG$117,2,FALSE),"")</f>
      </c>
      <c r="Q47" s="113"/>
      <c r="R47" s="72"/>
      <c r="S47" s="113"/>
      <c r="T47" s="76"/>
      <c r="U47" s="110"/>
      <c r="V47" s="71"/>
      <c r="W47" s="70"/>
      <c r="X47" s="7"/>
      <c r="Y47" s="7"/>
      <c r="Z47" s="7"/>
      <c r="AA47" s="7"/>
      <c r="AB47" s="74"/>
      <c r="AC47" s="75">
        <f t="shared" si="1"/>
      </c>
      <c r="AD47" s="91"/>
      <c r="AE47" s="91"/>
      <c r="AF47" s="48" t="s">
        <v>139</v>
      </c>
      <c r="AG47" s="48" t="s">
        <v>236</v>
      </c>
      <c r="AH47" s="18"/>
      <c r="AI47" s="18"/>
    </row>
    <row r="48" spans="1:35" s="6" customFormat="1" ht="12.75">
      <c r="A48" s="114"/>
      <c r="B48" s="115"/>
      <c r="C48" s="115"/>
      <c r="D48" s="115"/>
      <c r="E48" s="115"/>
      <c r="F48" s="115"/>
      <c r="G48" s="115"/>
      <c r="H48" s="115"/>
      <c r="I48" s="115"/>
      <c r="J48" s="116"/>
      <c r="K48" s="117"/>
      <c r="L48" s="118"/>
      <c r="M48" s="119"/>
      <c r="N48" s="119"/>
      <c r="O48" s="120">
        <f t="shared" si="0"/>
      </c>
      <c r="P48" s="120">
        <f>IF(N48&lt;&gt;"",VLOOKUP(N48,$AF$1:$AG$117,2,FALSE),"")</f>
      </c>
      <c r="Q48" s="121"/>
      <c r="R48" s="122"/>
      <c r="S48" s="121"/>
      <c r="T48" s="119"/>
      <c r="U48" s="118"/>
      <c r="V48" s="79"/>
      <c r="W48" s="77"/>
      <c r="X48" s="78"/>
      <c r="Y48" s="78"/>
      <c r="Z48" s="78"/>
      <c r="AA48" s="78"/>
      <c r="AB48" s="80"/>
      <c r="AC48" s="75">
        <f t="shared" si="1"/>
      </c>
      <c r="AD48" s="91"/>
      <c r="AE48" s="91"/>
      <c r="AF48" s="48" t="s">
        <v>140</v>
      </c>
      <c r="AG48" s="48" t="s">
        <v>141</v>
      </c>
      <c r="AH48" s="18"/>
      <c r="AI48" s="18"/>
    </row>
    <row r="49" spans="16:35" s="6" customFormat="1" ht="13.5" thickBot="1">
      <c r="P49" s="168" t="s">
        <v>49</v>
      </c>
      <c r="Q49" s="81">
        <f>SUM(Q14:Q48)</f>
        <v>0</v>
      </c>
      <c r="R49" s="82"/>
      <c r="S49" s="81">
        <f>SUM(S14:S48)</f>
        <v>0</v>
      </c>
      <c r="T49" s="105"/>
      <c r="U49" s="104"/>
      <c r="AC49" s="18"/>
      <c r="AD49" s="91"/>
      <c r="AE49" s="91"/>
      <c r="AF49" s="48" t="s">
        <v>391</v>
      </c>
      <c r="AG49" s="48" t="s">
        <v>392</v>
      </c>
      <c r="AH49" s="18"/>
      <c r="AI49" s="18"/>
    </row>
    <row r="50" spans="1:35" s="6" customFormat="1" ht="15.75" thickTop="1">
      <c r="A50" s="83"/>
      <c r="B50" s="83"/>
      <c r="C50" s="83"/>
      <c r="D50" s="83"/>
      <c r="E50" s="83"/>
      <c r="F50" s="83"/>
      <c r="G50" s="83"/>
      <c r="H50" s="83"/>
      <c r="I50" s="83"/>
      <c r="J50" s="12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18"/>
      <c r="AD50" s="91"/>
      <c r="AE50" s="91"/>
      <c r="AF50" s="48" t="s">
        <v>143</v>
      </c>
      <c r="AG50" s="48" t="s">
        <v>144</v>
      </c>
      <c r="AH50" s="18"/>
      <c r="AI50" s="18"/>
    </row>
    <row r="51" spans="1:35" s="6" customFormat="1" ht="15">
      <c r="A51" s="12"/>
      <c r="B51" s="12"/>
      <c r="C51" s="12"/>
      <c r="D51" s="12"/>
      <c r="E51" s="12"/>
      <c r="F51" s="11"/>
      <c r="G51" s="11"/>
      <c r="H51" s="11"/>
      <c r="I51" s="11"/>
      <c r="J51" s="11"/>
      <c r="K51" s="11"/>
      <c r="L51" s="11"/>
      <c r="M51" s="12"/>
      <c r="N51" s="12"/>
      <c r="O51" s="12"/>
      <c r="P51" s="12"/>
      <c r="Q51" s="12"/>
      <c r="R51" s="12"/>
      <c r="S51" s="12"/>
      <c r="T51" s="12"/>
      <c r="U51" s="12"/>
      <c r="V51" s="13"/>
      <c r="W51" s="14"/>
      <c r="X51" s="13"/>
      <c r="Y51" s="15"/>
      <c r="Z51" s="11"/>
      <c r="AA51" s="16"/>
      <c r="AB51" s="17"/>
      <c r="AC51" s="18"/>
      <c r="AD51" s="91"/>
      <c r="AE51" s="91"/>
      <c r="AF51" s="48" t="s">
        <v>301</v>
      </c>
      <c r="AG51" s="48" t="s">
        <v>302</v>
      </c>
      <c r="AH51" s="18"/>
      <c r="AI51" s="18"/>
    </row>
    <row r="52" spans="1:35" s="6" customFormat="1" ht="15">
      <c r="A52" s="12"/>
      <c r="B52" s="12"/>
      <c r="C52" s="12"/>
      <c r="D52" s="12"/>
      <c r="E52" s="12"/>
      <c r="F52" s="11"/>
      <c r="G52" s="11"/>
      <c r="H52" s="11"/>
      <c r="I52" s="11"/>
      <c r="J52" s="11"/>
      <c r="K52" s="11"/>
      <c r="L52" s="11"/>
      <c r="M52" s="12"/>
      <c r="N52" s="12"/>
      <c r="O52" s="12"/>
      <c r="P52" s="12"/>
      <c r="Q52" s="12"/>
      <c r="R52" s="12"/>
      <c r="S52" s="12"/>
      <c r="T52" s="12"/>
      <c r="U52" s="12"/>
      <c r="V52" s="13"/>
      <c r="W52" s="14"/>
      <c r="X52" s="13"/>
      <c r="Y52" s="15"/>
      <c r="Z52" s="11"/>
      <c r="AA52" s="16"/>
      <c r="AB52" s="17"/>
      <c r="AC52" s="18"/>
      <c r="AD52" s="91"/>
      <c r="AE52" s="91"/>
      <c r="AF52" s="48" t="s">
        <v>145</v>
      </c>
      <c r="AG52" s="48" t="s">
        <v>146</v>
      </c>
      <c r="AH52" s="18"/>
      <c r="AI52" s="18"/>
    </row>
    <row r="53" spans="1:35" s="6" customFormat="1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84"/>
      <c r="Z53" s="12"/>
      <c r="AA53" s="12"/>
      <c r="AB53" s="12"/>
      <c r="AC53" s="18"/>
      <c r="AD53" s="91"/>
      <c r="AE53" s="91"/>
      <c r="AF53" s="48" t="s">
        <v>148</v>
      </c>
      <c r="AG53" s="48" t="s">
        <v>149</v>
      </c>
      <c r="AH53" s="18"/>
      <c r="AI53" s="18"/>
    </row>
    <row r="54" spans="1:35" s="6" customFormat="1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84"/>
      <c r="Z54" s="12"/>
      <c r="AA54" s="12"/>
      <c r="AB54" s="12"/>
      <c r="AC54" s="18"/>
      <c r="AD54" s="91"/>
      <c r="AE54" s="91"/>
      <c r="AF54" s="48" t="s">
        <v>150</v>
      </c>
      <c r="AG54" s="48" t="s">
        <v>151</v>
      </c>
      <c r="AH54" s="18"/>
      <c r="AI54" s="18"/>
    </row>
    <row r="55" spans="1:35" s="6" customFormat="1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84"/>
      <c r="Z55" s="12"/>
      <c r="AA55" s="12"/>
      <c r="AB55" s="12"/>
      <c r="AC55" s="18"/>
      <c r="AD55" s="91"/>
      <c r="AE55" s="91"/>
      <c r="AF55" s="48" t="s">
        <v>490</v>
      </c>
      <c r="AG55" s="48" t="s">
        <v>491</v>
      </c>
      <c r="AH55" s="18"/>
      <c r="AI55" s="18"/>
    </row>
    <row r="56" spans="1:35" s="6" customFormat="1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84"/>
      <c r="Z56" s="12"/>
      <c r="AA56" s="12"/>
      <c r="AB56" s="12"/>
      <c r="AC56" s="18"/>
      <c r="AD56" s="91"/>
      <c r="AE56" s="91"/>
      <c r="AF56" s="48" t="s">
        <v>153</v>
      </c>
      <c r="AG56" s="48" t="s">
        <v>154</v>
      </c>
      <c r="AH56" s="18"/>
      <c r="AI56" s="18"/>
    </row>
    <row r="57" spans="1:35" s="6" customFormat="1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84"/>
      <c r="Z57" s="12"/>
      <c r="AA57" s="12"/>
      <c r="AB57" s="12"/>
      <c r="AC57" s="18"/>
      <c r="AD57" s="91"/>
      <c r="AE57" s="91"/>
      <c r="AF57" s="48" t="s">
        <v>155</v>
      </c>
      <c r="AG57" s="48" t="s">
        <v>156</v>
      </c>
      <c r="AH57" s="18"/>
      <c r="AI57" s="18"/>
    </row>
    <row r="58" spans="1:35" s="6" customFormat="1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84"/>
      <c r="Z58" s="12"/>
      <c r="AA58" s="12"/>
      <c r="AB58" s="12"/>
      <c r="AC58" s="18"/>
      <c r="AD58" s="91"/>
      <c r="AE58" s="91"/>
      <c r="AF58" s="48" t="s">
        <v>157</v>
      </c>
      <c r="AG58" s="48" t="s">
        <v>382</v>
      </c>
      <c r="AH58" s="18"/>
      <c r="AI58" s="18"/>
    </row>
    <row r="59" spans="1:35" s="6" customFormat="1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84"/>
      <c r="Z59" s="12"/>
      <c r="AA59" s="12"/>
      <c r="AB59" s="12"/>
      <c r="AC59" s="18"/>
      <c r="AD59" s="91"/>
      <c r="AE59" s="91"/>
      <c r="AF59" s="48" t="s">
        <v>291</v>
      </c>
      <c r="AG59" s="48" t="s">
        <v>292</v>
      </c>
      <c r="AH59" s="18"/>
      <c r="AI59" s="18"/>
    </row>
    <row r="60" spans="1:39" s="6" customFormat="1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84"/>
      <c r="Z60" s="12"/>
      <c r="AA60" s="12"/>
      <c r="AB60" s="12"/>
      <c r="AC60" s="18"/>
      <c r="AD60" s="91"/>
      <c r="AE60" s="91"/>
      <c r="AF60" s="48" t="s">
        <v>293</v>
      </c>
      <c r="AG60" s="48" t="s">
        <v>303</v>
      </c>
      <c r="AH60" s="18"/>
      <c r="AI60" s="18"/>
      <c r="AK60" s="83"/>
      <c r="AL60" s="83"/>
      <c r="AM60" s="83"/>
    </row>
    <row r="61" spans="1:35" s="83" customFormat="1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84"/>
      <c r="Z61" s="12"/>
      <c r="AA61" s="12"/>
      <c r="AB61" s="12"/>
      <c r="AC61" s="18"/>
      <c r="AD61" s="91"/>
      <c r="AE61" s="91"/>
      <c r="AF61" s="48" t="s">
        <v>294</v>
      </c>
      <c r="AG61" s="48" t="s">
        <v>295</v>
      </c>
      <c r="AH61" s="18"/>
      <c r="AI61" s="18"/>
    </row>
    <row r="62" spans="1:35" s="83" customFormat="1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84"/>
      <c r="Z62" s="12"/>
      <c r="AA62" s="12"/>
      <c r="AB62" s="12"/>
      <c r="AC62" s="18"/>
      <c r="AD62" s="91"/>
      <c r="AE62" s="91"/>
      <c r="AF62" s="48" t="s">
        <v>159</v>
      </c>
      <c r="AG62" s="48" t="s">
        <v>362</v>
      </c>
      <c r="AH62" s="90"/>
      <c r="AI62" s="18"/>
    </row>
    <row r="63" spans="1:39" s="83" customFormat="1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84"/>
      <c r="Z63" s="12"/>
      <c r="AA63" s="12"/>
      <c r="AB63" s="12"/>
      <c r="AC63" s="18"/>
      <c r="AD63" s="91"/>
      <c r="AE63" s="91"/>
      <c r="AF63" s="48" t="s">
        <v>160</v>
      </c>
      <c r="AG63" s="48" t="s">
        <v>304</v>
      </c>
      <c r="AH63" s="90"/>
      <c r="AI63" s="90"/>
      <c r="AK63" s="12"/>
      <c r="AL63" s="12"/>
      <c r="AM63" s="12"/>
    </row>
    <row r="64" spans="29:33" ht="15">
      <c r="AC64" s="18"/>
      <c r="AF64" s="48" t="s">
        <v>238</v>
      </c>
      <c r="AG64" s="48" t="s">
        <v>305</v>
      </c>
    </row>
    <row r="65" spans="29:33" ht="15">
      <c r="AC65" s="18"/>
      <c r="AF65" s="48" t="s">
        <v>161</v>
      </c>
      <c r="AG65" s="48" t="s">
        <v>306</v>
      </c>
    </row>
    <row r="66" spans="29:33" ht="15">
      <c r="AC66" s="18"/>
      <c r="AF66" s="48" t="s">
        <v>162</v>
      </c>
      <c r="AG66" s="48" t="s">
        <v>163</v>
      </c>
    </row>
    <row r="67" spans="29:33" ht="15">
      <c r="AC67" s="18"/>
      <c r="AF67" s="48" t="s">
        <v>164</v>
      </c>
      <c r="AG67" s="48" t="s">
        <v>165</v>
      </c>
    </row>
    <row r="68" spans="29:33" ht="15">
      <c r="AC68" s="18"/>
      <c r="AF68" s="48" t="s">
        <v>166</v>
      </c>
      <c r="AG68" s="48" t="s">
        <v>307</v>
      </c>
    </row>
    <row r="69" spans="29:33" ht="15">
      <c r="AC69" s="18"/>
      <c r="AF69" s="48" t="s">
        <v>167</v>
      </c>
      <c r="AG69" s="48" t="s">
        <v>168</v>
      </c>
    </row>
    <row r="70" spans="29:33" ht="15">
      <c r="AC70" s="18"/>
      <c r="AF70" s="48" t="s">
        <v>169</v>
      </c>
      <c r="AG70" s="48" t="s">
        <v>308</v>
      </c>
    </row>
    <row r="71" spans="29:33" ht="15">
      <c r="AC71" s="18"/>
      <c r="AF71" s="48" t="s">
        <v>171</v>
      </c>
      <c r="AG71" s="48" t="s">
        <v>172</v>
      </c>
    </row>
    <row r="72" spans="29:33" ht="15">
      <c r="AC72" s="18"/>
      <c r="AF72" s="91" t="s">
        <v>173</v>
      </c>
      <c r="AG72" s="91" t="s">
        <v>174</v>
      </c>
    </row>
    <row r="73" spans="29:33" ht="15">
      <c r="AC73" s="18"/>
      <c r="AF73" s="91" t="s">
        <v>309</v>
      </c>
      <c r="AG73" s="91" t="s">
        <v>310</v>
      </c>
    </row>
    <row r="74" spans="29:33" ht="15">
      <c r="AC74" s="18"/>
      <c r="AF74" s="91" t="s">
        <v>476</v>
      </c>
      <c r="AG74" s="91" t="s">
        <v>478</v>
      </c>
    </row>
    <row r="75" spans="29:33" ht="15">
      <c r="AC75" s="18"/>
      <c r="AF75" s="91" t="s">
        <v>477</v>
      </c>
      <c r="AG75" s="91" t="s">
        <v>479</v>
      </c>
    </row>
    <row r="76" spans="29:33" ht="15">
      <c r="AC76" s="85"/>
      <c r="AF76" s="91" t="s">
        <v>492</v>
      </c>
      <c r="AG76" s="91" t="s">
        <v>493</v>
      </c>
    </row>
    <row r="77" spans="29:33" ht="15">
      <c r="AC77" s="85"/>
      <c r="AF77" s="91" t="s">
        <v>494</v>
      </c>
      <c r="AG77" s="91" t="s">
        <v>495</v>
      </c>
    </row>
    <row r="78" spans="29:33" ht="15">
      <c r="AC78" s="85"/>
      <c r="AF78" s="91" t="s">
        <v>175</v>
      </c>
      <c r="AG78" s="91" t="s">
        <v>485</v>
      </c>
    </row>
    <row r="79" spans="32:33" ht="15">
      <c r="AF79" s="91" t="s">
        <v>176</v>
      </c>
      <c r="AG79" s="91" t="s">
        <v>311</v>
      </c>
    </row>
    <row r="80" spans="32:33" ht="15">
      <c r="AF80" s="91" t="s">
        <v>177</v>
      </c>
      <c r="AG80" s="91" t="s">
        <v>178</v>
      </c>
    </row>
    <row r="81" spans="32:33" ht="15">
      <c r="AF81" s="91" t="s">
        <v>179</v>
      </c>
      <c r="AG81" s="91" t="s">
        <v>180</v>
      </c>
    </row>
    <row r="82" spans="32:33" ht="15">
      <c r="AF82" s="91" t="s">
        <v>181</v>
      </c>
      <c r="AG82" s="91" t="s">
        <v>182</v>
      </c>
    </row>
    <row r="83" spans="32:33" ht="15">
      <c r="AF83" s="91" t="s">
        <v>183</v>
      </c>
      <c r="AG83" s="91" t="s">
        <v>184</v>
      </c>
    </row>
    <row r="84" spans="32:33" ht="15">
      <c r="AF84" s="91" t="s">
        <v>186</v>
      </c>
      <c r="AG84" s="91" t="s">
        <v>187</v>
      </c>
    </row>
    <row r="85" spans="32:33" ht="15">
      <c r="AF85" s="91" t="s">
        <v>188</v>
      </c>
      <c r="AG85" s="91" t="s">
        <v>189</v>
      </c>
    </row>
    <row r="86" spans="32:33" ht="15">
      <c r="AF86" s="91" t="s">
        <v>190</v>
      </c>
      <c r="AG86" s="91" t="s">
        <v>363</v>
      </c>
    </row>
    <row r="87" spans="32:33" ht="15">
      <c r="AF87" s="91" t="s">
        <v>191</v>
      </c>
      <c r="AG87" s="91" t="s">
        <v>364</v>
      </c>
    </row>
    <row r="88" spans="32:33" ht="15">
      <c r="AF88" s="91" t="s">
        <v>192</v>
      </c>
      <c r="AG88" s="91" t="s">
        <v>193</v>
      </c>
    </row>
    <row r="89" spans="32:33" ht="15">
      <c r="AF89" s="91" t="s">
        <v>194</v>
      </c>
      <c r="AG89" s="91" t="s">
        <v>195</v>
      </c>
    </row>
    <row r="90" spans="32:33" ht="15">
      <c r="AF90" s="91" t="s">
        <v>196</v>
      </c>
      <c r="AG90" s="91" t="s">
        <v>365</v>
      </c>
    </row>
    <row r="91" spans="32:33" ht="15">
      <c r="AF91" s="91" t="s">
        <v>312</v>
      </c>
      <c r="AG91" s="91" t="s">
        <v>313</v>
      </c>
    </row>
    <row r="92" spans="32:33" ht="15">
      <c r="AF92" s="91" t="s">
        <v>393</v>
      </c>
      <c r="AG92" s="91" t="s">
        <v>394</v>
      </c>
    </row>
    <row r="93" spans="32:33" ht="15">
      <c r="AF93" s="91" t="s">
        <v>395</v>
      </c>
      <c r="AG93" s="91" t="s">
        <v>396</v>
      </c>
    </row>
    <row r="94" spans="32:33" ht="15">
      <c r="AF94" s="91" t="s">
        <v>239</v>
      </c>
      <c r="AG94" s="91" t="s">
        <v>314</v>
      </c>
    </row>
    <row r="95" spans="32:33" ht="15">
      <c r="AF95" s="91" t="s">
        <v>197</v>
      </c>
      <c r="AG95" s="91" t="s">
        <v>198</v>
      </c>
    </row>
    <row r="96" spans="32:33" ht="15">
      <c r="AF96" s="91" t="s">
        <v>199</v>
      </c>
      <c r="AG96" s="91" t="s">
        <v>200</v>
      </c>
    </row>
    <row r="97" spans="32:33" ht="15">
      <c r="AF97" s="91" t="s">
        <v>201</v>
      </c>
      <c r="AG97" s="91" t="s">
        <v>202</v>
      </c>
    </row>
    <row r="98" spans="32:33" ht="15">
      <c r="AF98" s="91" t="s">
        <v>237</v>
      </c>
      <c r="AG98" s="91" t="s">
        <v>315</v>
      </c>
    </row>
    <row r="99" spans="32:33" ht="15">
      <c r="AF99" s="91" t="s">
        <v>203</v>
      </c>
      <c r="AG99" s="91" t="s">
        <v>204</v>
      </c>
    </row>
    <row r="100" spans="32:33" ht="15">
      <c r="AF100" s="91" t="s">
        <v>205</v>
      </c>
      <c r="AG100" s="91" t="s">
        <v>206</v>
      </c>
    </row>
    <row r="101" spans="32:33" ht="15">
      <c r="AF101" s="91" t="s">
        <v>496</v>
      </c>
      <c r="AG101" s="91" t="s">
        <v>497</v>
      </c>
    </row>
    <row r="102" spans="32:33" ht="15">
      <c r="AF102" s="91" t="s">
        <v>207</v>
      </c>
      <c r="AG102" s="91" t="s">
        <v>366</v>
      </c>
    </row>
    <row r="103" spans="32:33" ht="15">
      <c r="AF103" s="91" t="s">
        <v>208</v>
      </c>
      <c r="AG103" s="91" t="s">
        <v>367</v>
      </c>
    </row>
    <row r="104" spans="32:33" ht="15">
      <c r="AF104" s="91" t="s">
        <v>209</v>
      </c>
      <c r="AG104" s="91" t="s">
        <v>368</v>
      </c>
    </row>
    <row r="105" spans="32:33" ht="15">
      <c r="AF105" s="91" t="s">
        <v>210</v>
      </c>
      <c r="AG105" s="91" t="s">
        <v>369</v>
      </c>
    </row>
    <row r="106" spans="32:33" ht="15">
      <c r="AF106" s="91" t="s">
        <v>211</v>
      </c>
      <c r="AG106" s="91" t="s">
        <v>370</v>
      </c>
    </row>
    <row r="107" spans="32:33" ht="15">
      <c r="AF107" s="91" t="s">
        <v>212</v>
      </c>
      <c r="AG107" s="91" t="s">
        <v>371</v>
      </c>
    </row>
    <row r="108" spans="32:33" ht="15">
      <c r="AF108" s="91" t="s">
        <v>213</v>
      </c>
      <c r="AG108" s="91" t="s">
        <v>372</v>
      </c>
    </row>
    <row r="109" spans="32:33" ht="15">
      <c r="AF109" s="91" t="s">
        <v>214</v>
      </c>
      <c r="AG109" s="91" t="s">
        <v>215</v>
      </c>
    </row>
    <row r="110" spans="32:33" ht="15">
      <c r="AF110" s="91" t="s">
        <v>498</v>
      </c>
      <c r="AG110" s="91" t="s">
        <v>499</v>
      </c>
    </row>
    <row r="111" spans="32:33" ht="15">
      <c r="AF111" s="91" t="s">
        <v>222</v>
      </c>
      <c r="AG111" s="91" t="s">
        <v>373</v>
      </c>
    </row>
    <row r="112" spans="32:33" ht="15">
      <c r="AF112" s="91" t="s">
        <v>223</v>
      </c>
      <c r="AG112" s="91" t="s">
        <v>374</v>
      </c>
    </row>
    <row r="113" spans="32:33" ht="15">
      <c r="AF113" s="91" t="s">
        <v>224</v>
      </c>
      <c r="AG113" s="91" t="s">
        <v>375</v>
      </c>
    </row>
    <row r="114" spans="32:33" ht="15">
      <c r="AF114" s="91" t="s">
        <v>225</v>
      </c>
      <c r="AG114" s="91" t="s">
        <v>376</v>
      </c>
    </row>
    <row r="115" spans="32:33" ht="15">
      <c r="AF115" s="91" t="s">
        <v>226</v>
      </c>
      <c r="AG115" s="91" t="s">
        <v>377</v>
      </c>
    </row>
    <row r="116" spans="32:33" ht="15">
      <c r="AF116" s="91" t="s">
        <v>227</v>
      </c>
      <c r="AG116" s="91" t="s">
        <v>378</v>
      </c>
    </row>
    <row r="117" spans="32:33" ht="15">
      <c r="AF117" s="91" t="s">
        <v>316</v>
      </c>
      <c r="AG117" s="91" t="s">
        <v>379</v>
      </c>
    </row>
  </sheetData>
  <sheetProtection password="ED84" sheet="1" objects="1" scenarios="1"/>
  <mergeCells count="8">
    <mergeCell ref="W12:AB12"/>
    <mergeCell ref="M12:N12"/>
    <mergeCell ref="A4:B4"/>
    <mergeCell ref="A5:B5"/>
    <mergeCell ref="A7:B7"/>
    <mergeCell ref="A8:B8"/>
    <mergeCell ref="A9:B9"/>
    <mergeCell ref="A12:J12"/>
  </mergeCells>
  <conditionalFormatting sqref="Q14:Q48">
    <cfRule type="cellIs" priority="1" dxfId="1" operator="greaterThanOrEqual" stopIfTrue="1">
      <formula>500</formula>
    </cfRule>
  </conditionalFormatting>
  <dataValidations count="9">
    <dataValidation type="list" allowBlank="1" showInputMessage="1" showErrorMessage="1" errorTitle="Invalid Entry" error="Please enter &quot;Yes&quot; or &quot;No&quot;" sqref="V14:V48">
      <formula1>$AI$1:$AI$2</formula1>
    </dataValidation>
    <dataValidation type="list" allowBlank="1" showInputMessage="1" showErrorMessage="1" errorTitle="Invalid entry" error="Please enter &quot;Yes&quot; or &quot;No&quot;" sqref="R14:R48">
      <formula1>$AI$1:$AI$2</formula1>
    </dataValidation>
    <dataValidation errorStyle="warning" allowBlank="1" showInputMessage="1" showErrorMessage="1" errorTitle="Account code does not exist" error="Please enter valid account code from drop-down list" sqref="O14:O48"/>
    <dataValidation type="list" allowBlank="1" showInputMessage="1" showErrorMessage="1" sqref="A14:A48">
      <formula1>$AJ$1:$AJ$2</formula1>
    </dataValidation>
    <dataValidation errorStyle="warning" type="list" allowBlank="1" showInputMessage="1" showErrorMessage="1" errorTitle="Invalid payment method" error="Please enter valid payment method from drop-down list" sqref="K14:K48">
      <formula1>$AH$3:$AH$6</formula1>
    </dataValidation>
    <dataValidation type="list" allowBlank="1" showInputMessage="1" showErrorMessage="1" sqref="T14:T48">
      <formula1>$AM$1:$AM$2</formula1>
    </dataValidation>
    <dataValidation errorStyle="warning" type="list" allowBlank="1" showInputMessage="1" showErrorMessage="1" errorTitle="Account code does not exist" error="Please enter valid account code from drop-down list" sqref="M14:M17 M23:M48 M19:M21">
      <formula1>$AD$1:$AD$29</formula1>
    </dataValidation>
    <dataValidation errorStyle="warning" type="list" allowBlank="1" showInputMessage="1" showErrorMessage="1" errorTitle="Account code does not exist" error="Please enter valid account code from drop-down list" sqref="M18 M22">
      <formula1>$AD$1:$AD$28</formula1>
    </dataValidation>
    <dataValidation errorStyle="warning" type="list" allowBlank="1" showInputMessage="1" showErrorMessage="1" errorTitle="Account code does not exist" error="Please enter valid account code from drop-down list" sqref="N14:N48">
      <formula1>$AF$1:$AF$117</formula1>
    </dataValidation>
  </dataValidations>
  <printOptions/>
  <pageMargins left="0.15748031496063" right="0.15748031496063" top="0.984251968503937" bottom="0.984251968503937" header="0.511811023622047" footer="0.511811023622047"/>
  <pageSetup fitToHeight="1" fitToWidth="1" horizontalDpi="600" verticalDpi="600" orientation="landscape" paperSize="5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3.28125" style="0" customWidth="1"/>
    <col min="2" max="2" width="15.28125" style="0" customWidth="1"/>
    <col min="3" max="3" width="22.421875" style="0" customWidth="1"/>
    <col min="4" max="4" width="47.140625" style="0" customWidth="1"/>
    <col min="5" max="5" width="16.140625" style="0" bestFit="1" customWidth="1"/>
    <col min="8" max="8" width="13.28125" style="0" bestFit="1" customWidth="1"/>
    <col min="9" max="9" width="26.140625" style="0" bestFit="1" customWidth="1"/>
  </cols>
  <sheetData>
    <row r="1" spans="2:9" ht="19.5" thickBot="1">
      <c r="B1" s="123" t="s">
        <v>397</v>
      </c>
      <c r="C1" s="124"/>
      <c r="E1" s="167" t="s">
        <v>398</v>
      </c>
      <c r="H1" s="166" t="s">
        <v>40</v>
      </c>
      <c r="I1" s="166" t="s">
        <v>473</v>
      </c>
    </row>
    <row r="2" spans="1:4" ht="15.75" thickBot="1">
      <c r="A2" s="125" t="s">
        <v>399</v>
      </c>
      <c r="B2" s="126"/>
      <c r="C2" s="126"/>
      <c r="D2" s="127"/>
    </row>
    <row r="3" spans="2:9" ht="15" customHeight="1">
      <c r="B3" s="128">
        <v>39448</v>
      </c>
      <c r="C3" s="129" t="s">
        <v>400</v>
      </c>
      <c r="D3" s="130" t="s">
        <v>401</v>
      </c>
      <c r="E3">
        <v>450</v>
      </c>
      <c r="H3" t="s">
        <v>63</v>
      </c>
      <c r="I3" t="s">
        <v>332</v>
      </c>
    </row>
    <row r="4" spans="2:9" ht="15" customHeight="1" thickBot="1">
      <c r="B4" s="128">
        <v>41640</v>
      </c>
      <c r="C4" s="129" t="s">
        <v>402</v>
      </c>
      <c r="D4" s="131" t="s">
        <v>403</v>
      </c>
      <c r="H4" t="s">
        <v>65</v>
      </c>
      <c r="I4" t="s">
        <v>333</v>
      </c>
    </row>
    <row r="5" spans="1:9" ht="15.75" thickBot="1">
      <c r="A5" s="125" t="s">
        <v>404</v>
      </c>
      <c r="B5" s="126"/>
      <c r="C5" s="126"/>
      <c r="D5" s="127"/>
      <c r="H5" t="s">
        <v>80</v>
      </c>
      <c r="I5" t="s">
        <v>334</v>
      </c>
    </row>
    <row r="6" spans="2:9" ht="12.75">
      <c r="B6" s="132">
        <v>38018</v>
      </c>
      <c r="C6" s="133"/>
      <c r="D6" s="134" t="s">
        <v>405</v>
      </c>
      <c r="H6" t="s">
        <v>83</v>
      </c>
      <c r="I6" t="s">
        <v>335</v>
      </c>
    </row>
    <row r="7" spans="2:9" ht="12.75">
      <c r="B7" s="128">
        <v>38384</v>
      </c>
      <c r="C7" s="135" t="s">
        <v>406</v>
      </c>
      <c r="D7" s="129" t="s">
        <v>407</v>
      </c>
      <c r="E7">
        <v>450</v>
      </c>
      <c r="H7" t="s">
        <v>87</v>
      </c>
      <c r="I7" t="s">
        <v>336</v>
      </c>
    </row>
    <row r="8" spans="2:9" ht="12.75">
      <c r="B8" s="128">
        <v>44228</v>
      </c>
      <c r="C8" s="135" t="s">
        <v>408</v>
      </c>
      <c r="D8" s="129" t="s">
        <v>409</v>
      </c>
      <c r="E8">
        <v>450</v>
      </c>
      <c r="H8" t="s">
        <v>94</v>
      </c>
      <c r="I8" t="s">
        <v>337</v>
      </c>
    </row>
    <row r="9" spans="2:9" ht="12.75">
      <c r="B9" s="128">
        <v>44228</v>
      </c>
      <c r="C9" s="135" t="s">
        <v>410</v>
      </c>
      <c r="D9" s="129" t="s">
        <v>411</v>
      </c>
      <c r="H9" t="s">
        <v>95</v>
      </c>
      <c r="I9" t="s">
        <v>338</v>
      </c>
    </row>
    <row r="10" spans="2:9" ht="12.75">
      <c r="B10" s="128">
        <v>44593</v>
      </c>
      <c r="C10" s="135" t="s">
        <v>412</v>
      </c>
      <c r="D10" s="129" t="s">
        <v>413</v>
      </c>
      <c r="E10">
        <v>450</v>
      </c>
      <c r="H10" t="s">
        <v>100</v>
      </c>
      <c r="I10" t="s">
        <v>339</v>
      </c>
    </row>
    <row r="11" spans="2:9" ht="12.75">
      <c r="B11" s="128">
        <v>45323</v>
      </c>
      <c r="C11" s="135" t="s">
        <v>414</v>
      </c>
      <c r="D11" s="129" t="s">
        <v>415</v>
      </c>
      <c r="H11" t="s">
        <v>101</v>
      </c>
      <c r="I11" t="s">
        <v>340</v>
      </c>
    </row>
    <row r="12" spans="2:9" ht="12.75">
      <c r="B12" s="128" t="s">
        <v>416</v>
      </c>
      <c r="C12" s="135" t="s">
        <v>417</v>
      </c>
      <c r="D12" s="129" t="s">
        <v>418</v>
      </c>
      <c r="H12" t="s">
        <v>105</v>
      </c>
      <c r="I12" t="s">
        <v>341</v>
      </c>
    </row>
    <row r="13" spans="2:9" ht="12.75">
      <c r="B13" s="128" t="s">
        <v>416</v>
      </c>
      <c r="C13" s="135"/>
      <c r="D13" s="129" t="s">
        <v>419</v>
      </c>
      <c r="H13" t="s">
        <v>107</v>
      </c>
      <c r="I13" t="s">
        <v>342</v>
      </c>
    </row>
    <row r="14" spans="2:9" ht="12.75">
      <c r="B14" s="128">
        <v>46784</v>
      </c>
      <c r="C14" s="135" t="s">
        <v>420</v>
      </c>
      <c r="D14" s="129" t="s">
        <v>421</v>
      </c>
      <c r="E14">
        <v>450</v>
      </c>
      <c r="H14" t="s">
        <v>109</v>
      </c>
      <c r="I14" t="s">
        <v>343</v>
      </c>
    </row>
    <row r="15" spans="2:9" ht="13.5" thickBot="1">
      <c r="B15" s="136">
        <v>46784</v>
      </c>
      <c r="C15" s="137" t="s">
        <v>400</v>
      </c>
      <c r="D15" s="138" t="s">
        <v>422</v>
      </c>
      <c r="E15">
        <v>438</v>
      </c>
      <c r="H15" t="s">
        <v>112</v>
      </c>
      <c r="I15" t="s">
        <v>344</v>
      </c>
    </row>
    <row r="16" spans="1:9" ht="15.75" thickBot="1">
      <c r="A16" s="125" t="s">
        <v>423</v>
      </c>
      <c r="B16" s="139"/>
      <c r="C16" s="126"/>
      <c r="D16" s="127"/>
      <c r="H16" t="s">
        <v>115</v>
      </c>
      <c r="I16" t="s">
        <v>345</v>
      </c>
    </row>
    <row r="17" spans="2:9" ht="12.75">
      <c r="B17" s="140" t="s">
        <v>424</v>
      </c>
      <c r="C17" s="140"/>
      <c r="D17" s="134" t="s">
        <v>425</v>
      </c>
      <c r="H17" t="s">
        <v>122</v>
      </c>
      <c r="I17" t="s">
        <v>346</v>
      </c>
    </row>
    <row r="18" spans="2:9" ht="12.75">
      <c r="B18" s="132">
        <v>38412</v>
      </c>
      <c r="C18" s="140" t="s">
        <v>426</v>
      </c>
      <c r="D18" s="134" t="s">
        <v>427</v>
      </c>
      <c r="E18">
        <v>450</v>
      </c>
      <c r="H18" t="s">
        <v>125</v>
      </c>
      <c r="I18" t="s">
        <v>347</v>
      </c>
    </row>
    <row r="19" spans="2:9" ht="12.75">
      <c r="B19" s="128">
        <v>38777</v>
      </c>
      <c r="C19" s="141" t="s">
        <v>428</v>
      </c>
      <c r="D19" s="142" t="s">
        <v>429</v>
      </c>
      <c r="E19">
        <v>450</v>
      </c>
      <c r="H19" t="s">
        <v>131</v>
      </c>
      <c r="I19" t="s">
        <v>348</v>
      </c>
    </row>
    <row r="20" spans="2:9" ht="13.5" thickBot="1">
      <c r="B20" s="128">
        <v>41699</v>
      </c>
      <c r="C20" s="141" t="s">
        <v>430</v>
      </c>
      <c r="D20" s="142" t="s">
        <v>415</v>
      </c>
      <c r="H20" t="s">
        <v>135</v>
      </c>
      <c r="I20" t="s">
        <v>349</v>
      </c>
    </row>
    <row r="21" spans="1:9" ht="15.75" thickBot="1">
      <c r="A21" s="125" t="s">
        <v>431</v>
      </c>
      <c r="B21" s="139"/>
      <c r="C21" s="126"/>
      <c r="D21" s="127"/>
      <c r="H21" t="s">
        <v>137</v>
      </c>
      <c r="I21" t="s">
        <v>350</v>
      </c>
    </row>
    <row r="22" spans="1:9" ht="12.75">
      <c r="A22" s="143"/>
      <c r="B22" s="144">
        <v>40269</v>
      </c>
      <c r="C22" s="145" t="s">
        <v>432</v>
      </c>
      <c r="D22" s="145" t="s">
        <v>433</v>
      </c>
      <c r="H22" t="s">
        <v>142</v>
      </c>
      <c r="I22" t="s">
        <v>351</v>
      </c>
    </row>
    <row r="23" spans="1:9" ht="12.75">
      <c r="A23" s="143"/>
      <c r="B23" s="146">
        <v>40269</v>
      </c>
      <c r="C23" s="147" t="s">
        <v>428</v>
      </c>
      <c r="D23" s="147" t="s">
        <v>434</v>
      </c>
      <c r="E23">
        <v>450</v>
      </c>
      <c r="H23" t="s">
        <v>147</v>
      </c>
      <c r="I23" t="s">
        <v>352</v>
      </c>
    </row>
    <row r="24" spans="2:9" ht="12.75">
      <c r="B24" s="128">
        <v>43191</v>
      </c>
      <c r="C24" s="135" t="s">
        <v>410</v>
      </c>
      <c r="D24" s="129" t="s">
        <v>435</v>
      </c>
      <c r="E24">
        <v>438</v>
      </c>
      <c r="H24" t="s">
        <v>152</v>
      </c>
      <c r="I24" t="s">
        <v>353</v>
      </c>
    </row>
    <row r="25" spans="2:9" ht="13.5" thickBot="1">
      <c r="B25" s="136">
        <v>46478</v>
      </c>
      <c r="C25" s="137" t="s">
        <v>436</v>
      </c>
      <c r="D25" s="138" t="s">
        <v>437</v>
      </c>
      <c r="E25">
        <v>438</v>
      </c>
      <c r="H25" t="s">
        <v>274</v>
      </c>
      <c r="I25" t="s">
        <v>474</v>
      </c>
    </row>
    <row r="26" spans="1:9" ht="15.75" thickBot="1">
      <c r="A26" s="125" t="s">
        <v>438</v>
      </c>
      <c r="B26" s="148"/>
      <c r="C26" s="149"/>
      <c r="D26" s="150"/>
      <c r="H26" t="s">
        <v>158</v>
      </c>
      <c r="I26" t="s">
        <v>354</v>
      </c>
    </row>
    <row r="27" spans="2:9" ht="12.75">
      <c r="B27" s="132">
        <v>37012</v>
      </c>
      <c r="C27" s="133"/>
      <c r="D27" s="134" t="s">
        <v>439</v>
      </c>
      <c r="H27" t="s">
        <v>170</v>
      </c>
      <c r="I27" t="s">
        <v>355</v>
      </c>
    </row>
    <row r="28" spans="2:9" ht="12.75">
      <c r="B28" s="128" t="s">
        <v>440</v>
      </c>
      <c r="C28" s="135" t="s">
        <v>428</v>
      </c>
      <c r="D28" s="129" t="s">
        <v>441</v>
      </c>
      <c r="E28">
        <v>413</v>
      </c>
      <c r="H28" t="s">
        <v>275</v>
      </c>
      <c r="I28" t="s">
        <v>356</v>
      </c>
    </row>
    <row r="29" spans="2:9" ht="12.75">
      <c r="B29" s="151">
        <v>41030</v>
      </c>
      <c r="C29" s="152" t="s">
        <v>400</v>
      </c>
      <c r="D29" s="153" t="s">
        <v>442</v>
      </c>
      <c r="E29">
        <v>450</v>
      </c>
      <c r="H29" t="s">
        <v>185</v>
      </c>
      <c r="I29" t="s">
        <v>357</v>
      </c>
    </row>
    <row r="30" spans="2:9" ht="13.5" thickBot="1">
      <c r="B30" s="136" t="s">
        <v>443</v>
      </c>
      <c r="C30" s="137" t="s">
        <v>408</v>
      </c>
      <c r="D30" s="154" t="s">
        <v>444</v>
      </c>
      <c r="E30">
        <v>450</v>
      </c>
      <c r="H30" t="s">
        <v>221</v>
      </c>
      <c r="I30" t="s">
        <v>358</v>
      </c>
    </row>
    <row r="31" spans="1:4" ht="15.75" thickBot="1">
      <c r="A31" s="125" t="s">
        <v>445</v>
      </c>
      <c r="B31" s="148"/>
      <c r="C31" s="149"/>
      <c r="D31" s="150"/>
    </row>
    <row r="32" spans="2:5" ht="18" customHeight="1">
      <c r="B32" s="128">
        <v>39234</v>
      </c>
      <c r="C32" s="135"/>
      <c r="D32" s="129" t="s">
        <v>446</v>
      </c>
      <c r="E32" s="155" t="s">
        <v>447</v>
      </c>
    </row>
    <row r="33" spans="2:5" ht="12.75">
      <c r="B33" s="128">
        <v>41426</v>
      </c>
      <c r="C33" s="129" t="s">
        <v>448</v>
      </c>
      <c r="D33" s="142" t="s">
        <v>449</v>
      </c>
      <c r="E33">
        <v>433</v>
      </c>
    </row>
    <row r="34" spans="2:5" ht="13.5" thickBot="1">
      <c r="B34" s="128">
        <v>43617</v>
      </c>
      <c r="C34" s="129" t="s">
        <v>448</v>
      </c>
      <c r="D34" s="142" t="s">
        <v>450</v>
      </c>
      <c r="E34">
        <v>420</v>
      </c>
    </row>
    <row r="35" spans="1:4" ht="15.75" thickBot="1">
      <c r="A35" s="125" t="s">
        <v>451</v>
      </c>
      <c r="B35" s="156"/>
      <c r="C35" s="157"/>
      <c r="D35" s="158"/>
    </row>
    <row r="36" spans="2:4" ht="12.75">
      <c r="B36" s="141" t="s">
        <v>452</v>
      </c>
      <c r="C36" s="129" t="s">
        <v>453</v>
      </c>
      <c r="D36" s="142" t="s">
        <v>454</v>
      </c>
    </row>
    <row r="37" spans="2:5" ht="13.5" thickBot="1">
      <c r="B37" s="136">
        <v>46569</v>
      </c>
      <c r="C37" s="138" t="s">
        <v>410</v>
      </c>
      <c r="D37" s="154" t="s">
        <v>450</v>
      </c>
      <c r="E37">
        <v>420</v>
      </c>
    </row>
    <row r="38" spans="1:4" ht="15.75" thickBot="1">
      <c r="A38" s="125" t="s">
        <v>455</v>
      </c>
      <c r="B38" s="148"/>
      <c r="C38" s="149"/>
      <c r="D38" s="150"/>
    </row>
    <row r="39" spans="2:4" ht="13.5" thickBot="1">
      <c r="B39" s="159" t="s">
        <v>456</v>
      </c>
      <c r="C39" s="153" t="s">
        <v>457</v>
      </c>
      <c r="D39" s="153" t="s">
        <v>458</v>
      </c>
    </row>
    <row r="40" spans="1:4" ht="15.75" thickBot="1">
      <c r="A40" s="125" t="s">
        <v>459</v>
      </c>
      <c r="B40" s="148"/>
      <c r="C40" s="149"/>
      <c r="D40" s="150"/>
    </row>
    <row r="41" spans="1:4" ht="15.75" thickBot="1">
      <c r="A41" s="160"/>
      <c r="B41" s="161"/>
      <c r="C41" s="160"/>
      <c r="D41" s="160"/>
    </row>
    <row r="42" spans="1:4" ht="15.75" thickBot="1">
      <c r="A42" s="125" t="s">
        <v>460</v>
      </c>
      <c r="B42" s="148"/>
      <c r="C42" s="149"/>
      <c r="D42" s="150"/>
    </row>
    <row r="43" spans="1:4" ht="15.75" thickBot="1">
      <c r="A43" s="162"/>
      <c r="B43" s="163" t="s">
        <v>461</v>
      </c>
      <c r="C43" s="164" t="s">
        <v>462</v>
      </c>
      <c r="D43" s="164" t="s">
        <v>463</v>
      </c>
    </row>
    <row r="44" spans="1:4" ht="15.75" thickBot="1">
      <c r="A44" s="125" t="s">
        <v>464</v>
      </c>
      <c r="B44" s="148"/>
      <c r="C44" s="149"/>
      <c r="D44" s="150"/>
    </row>
    <row r="45" spans="2:5" ht="12.75">
      <c r="B45" s="141" t="s">
        <v>464</v>
      </c>
      <c r="C45" s="129" t="s">
        <v>465</v>
      </c>
      <c r="D45" s="129" t="s">
        <v>466</v>
      </c>
      <c r="E45">
        <v>450</v>
      </c>
    </row>
    <row r="46" spans="2:5" ht="12.75">
      <c r="B46" s="141" t="s">
        <v>464</v>
      </c>
      <c r="C46" s="129" t="s">
        <v>462</v>
      </c>
      <c r="D46" s="129" t="s">
        <v>467</v>
      </c>
      <c r="E46">
        <v>450</v>
      </c>
    </row>
    <row r="47" spans="2:5" ht="12.75">
      <c r="B47" s="141" t="s">
        <v>464</v>
      </c>
      <c r="C47" s="129" t="s">
        <v>468</v>
      </c>
      <c r="D47" s="129" t="s">
        <v>469</v>
      </c>
      <c r="E47">
        <v>438</v>
      </c>
    </row>
    <row r="48" spans="2:5" ht="13.5" thickBot="1">
      <c r="B48" s="141" t="s">
        <v>464</v>
      </c>
      <c r="C48" s="129" t="s">
        <v>462</v>
      </c>
      <c r="D48" s="129" t="s">
        <v>470</v>
      </c>
      <c r="E48">
        <v>465</v>
      </c>
    </row>
    <row r="49" spans="1:4" ht="15.75" thickBot="1">
      <c r="A49" s="125" t="s">
        <v>471</v>
      </c>
      <c r="B49" s="148"/>
      <c r="C49" s="149"/>
      <c r="D49" s="150"/>
    </row>
    <row r="50" spans="2:4" ht="12.75">
      <c r="B50" s="141" t="s">
        <v>471</v>
      </c>
      <c r="C50" s="129"/>
      <c r="D50" s="129" t="s">
        <v>472</v>
      </c>
    </row>
    <row r="51" ht="12.75">
      <c r="B51" s="165"/>
    </row>
  </sheetData>
  <sheetProtection password="ED84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W36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13.28125" style="26" bestFit="1" customWidth="1"/>
    <col min="2" max="2" width="13.57421875" style="26" hidden="1" customWidth="1"/>
    <col min="3" max="3" width="13.421875" style="26" hidden="1" customWidth="1"/>
    <col min="4" max="4" width="15.00390625" style="26" customWidth="1"/>
    <col min="5" max="5" width="16.28125" style="27" customWidth="1"/>
    <col min="6" max="6" width="13.28125" style="26" hidden="1" customWidth="1"/>
    <col min="7" max="7" width="13.421875" style="26" hidden="1" customWidth="1"/>
    <col min="8" max="8" width="13.57421875" style="26" hidden="1" customWidth="1"/>
    <col min="9" max="9" width="15.140625" style="26" hidden="1" customWidth="1"/>
    <col min="10" max="10" width="12.8515625" style="26" hidden="1" customWidth="1"/>
    <col min="11" max="11" width="15.00390625" style="26" hidden="1" customWidth="1"/>
    <col min="12" max="12" width="16.28125" style="28" customWidth="1"/>
    <col min="13" max="13" width="13.28125" style="26" hidden="1" customWidth="1"/>
    <col min="14" max="14" width="16.140625" style="26" hidden="1" customWidth="1"/>
    <col min="15" max="15" width="16.421875" style="26" hidden="1" customWidth="1"/>
    <col min="16" max="16" width="13.28125" style="26" hidden="1" customWidth="1"/>
    <col min="17" max="17" width="17.421875" style="29" customWidth="1"/>
    <col min="18" max="18" width="16.57421875" style="26" customWidth="1"/>
    <col min="19" max="19" width="13.00390625" style="26" hidden="1" customWidth="1"/>
    <col min="20" max="20" width="12.8515625" style="26" customWidth="1"/>
    <col min="21" max="21" width="13.00390625" style="26" hidden="1" customWidth="1"/>
    <col min="22" max="22" width="12.8515625" style="26" hidden="1" customWidth="1"/>
    <col min="23" max="23" width="30.140625" style="26" customWidth="1"/>
    <col min="24" max="16384" width="9.140625" style="25" customWidth="1"/>
  </cols>
  <sheetData>
    <row r="1" spans="1:23" s="23" customFormat="1" ht="17.25" customHeight="1">
      <c r="A1" s="19" t="s">
        <v>11</v>
      </c>
      <c r="B1" s="41" t="s">
        <v>12</v>
      </c>
      <c r="C1" s="41" t="s">
        <v>13</v>
      </c>
      <c r="D1" s="19" t="s">
        <v>14</v>
      </c>
      <c r="E1" s="20" t="s">
        <v>15</v>
      </c>
      <c r="F1" s="41" t="s">
        <v>16</v>
      </c>
      <c r="G1" s="41" t="s">
        <v>17</v>
      </c>
      <c r="H1" s="41" t="s">
        <v>18</v>
      </c>
      <c r="I1" s="41" t="s">
        <v>19</v>
      </c>
      <c r="J1" s="41" t="s">
        <v>20</v>
      </c>
      <c r="K1" s="41" t="s">
        <v>21</v>
      </c>
      <c r="L1" s="21" t="s">
        <v>22</v>
      </c>
      <c r="M1" s="41" t="s">
        <v>23</v>
      </c>
      <c r="N1" s="41" t="s">
        <v>24</v>
      </c>
      <c r="O1" s="41" t="s">
        <v>25</v>
      </c>
      <c r="P1" s="41" t="s">
        <v>26</v>
      </c>
      <c r="Q1" s="22" t="s">
        <v>27</v>
      </c>
      <c r="R1" s="19" t="s">
        <v>28</v>
      </c>
      <c r="S1" s="41" t="s">
        <v>29</v>
      </c>
      <c r="T1" s="19" t="s">
        <v>4</v>
      </c>
      <c r="U1" s="41" t="s">
        <v>29</v>
      </c>
      <c r="V1" s="41" t="s">
        <v>4</v>
      </c>
      <c r="W1" s="19" t="s">
        <v>30</v>
      </c>
    </row>
    <row r="2" spans="1:23" ht="17.25" customHeight="1">
      <c r="A2" s="24">
        <f>IF(TRIM('Deposit Sheet'!A14)="","",1)</f>
      </c>
      <c r="B2" s="42">
        <f>IF(A2=1,"00001","")</f>
      </c>
      <c r="C2" s="42">
        <f>IF(A2=1,20,"")</f>
      </c>
      <c r="D2" s="39">
        <f>IF(A2=1,CONCATENATE('Deposit Sheet'!M14,"-",'Deposit Sheet'!N14),"")</f>
      </c>
      <c r="E2" s="43">
        <f>IF('Deposit Sheet'!Q14="","",0-'Deposit Sheet'!Q14)</f>
      </c>
      <c r="F2" s="42">
        <f>IF(A2=1,0,"")</f>
      </c>
      <c r="G2" s="42">
        <f>IF(A2=1,"2","")</f>
      </c>
      <c r="H2" s="44">
        <f>IF(A2=1,E2,"")</f>
      </c>
      <c r="I2" s="42">
        <f>IF(A2=1,"CDN","")</f>
      </c>
      <c r="J2" s="42">
        <f>IF(A2=1,"SP","")</f>
      </c>
      <c r="K2" s="42">
        <f>IF(A2=1,"CDN","")</f>
      </c>
      <c r="L2" s="50">
        <f>IF(A2=1,'Deposit Sheet'!$C$9,"")</f>
      </c>
      <c r="M2" s="42">
        <f>IF(A2=1,1,"")</f>
      </c>
      <c r="N2" s="42">
        <f>IF(A2=1,0,"")</f>
      </c>
      <c r="O2" s="42">
        <f>IF(A2=1,"3","")</f>
      </c>
      <c r="P2" s="42">
        <f>IF(A2=1,"1","")</f>
      </c>
      <c r="Q2" s="40">
        <f>IF(A2=1,IF('Deposit Sheet'!A14="Individual",CONCATENATE('Deposit Sheet'!B14," ",'Deposit Sheet'!C14),'Deposit Sheet'!D14),"")</f>
      </c>
      <c r="R2" s="39">
        <f>IF(A2=1,CONCATENATE("Batch# ",'Deposit Sheet'!$C$8),"")</f>
      </c>
      <c r="S2" s="45">
        <f>IF(A2=1,"GL","")</f>
      </c>
      <c r="T2" s="39">
        <f>IF(A2=1,SRCETYPE,"")</f>
      </c>
      <c r="U2" s="45"/>
      <c r="V2" s="45"/>
      <c r="W2" s="39">
        <f>IF('Deposit Sheet'!U14="","",'Deposit Sheet'!U14)</f>
      </c>
    </row>
    <row r="3" spans="1:23" ht="17.25" customHeight="1">
      <c r="A3" s="24">
        <f>IF(TRIM('Deposit Sheet'!A15)="","",1)</f>
      </c>
      <c r="B3" s="42">
        <f aca="true" t="shared" si="0" ref="B3:B36">IF(A3=1,"00001","")</f>
      </c>
      <c r="C3" s="42">
        <f aca="true" t="shared" si="1" ref="C3:C36">IF(A3=1,20,"")</f>
      </c>
      <c r="D3" s="39">
        <f>IF(A3=1,CONCATENATE('Deposit Sheet'!M15,"-",'Deposit Sheet'!N15),"")</f>
      </c>
      <c r="E3" s="43">
        <f>IF('Deposit Sheet'!Q15="","",0-'Deposit Sheet'!Q15)</f>
      </c>
      <c r="F3" s="42">
        <f aca="true" t="shared" si="2" ref="F3:F36">IF(A3=1,0,"")</f>
      </c>
      <c r="G3" s="42">
        <f aca="true" t="shared" si="3" ref="G3:G36">IF(A3=1,"2","")</f>
      </c>
      <c r="H3" s="44">
        <f aca="true" t="shared" si="4" ref="H3:H36">IF(A3=1,E3,"")</f>
      </c>
      <c r="I3" s="42">
        <f aca="true" t="shared" si="5" ref="I3:I36">IF(A3=1,"CDN","")</f>
      </c>
      <c r="J3" s="42">
        <f aca="true" t="shared" si="6" ref="J3:J36">IF(A3=1,"SP","")</f>
      </c>
      <c r="K3" s="42">
        <f aca="true" t="shared" si="7" ref="K3:K36">IF(A3=1,"CDN","")</f>
      </c>
      <c r="L3" s="50">
        <f>IF(A3=1,'Deposit Sheet'!$C$9,"")</f>
      </c>
      <c r="M3" s="42">
        <f aca="true" t="shared" si="8" ref="M3:M36">IF(A3=1,1,"")</f>
      </c>
      <c r="N3" s="42">
        <f aca="true" t="shared" si="9" ref="N3:N36">IF(A3=1,0,"")</f>
      </c>
      <c r="O3" s="42">
        <f aca="true" t="shared" si="10" ref="O3:O36">IF(A3=1,"3","")</f>
      </c>
      <c r="P3" s="42">
        <f aca="true" t="shared" si="11" ref="P3:P36">IF(A3=1,"1","")</f>
      </c>
      <c r="Q3" s="40">
        <f>IF(A3=1,IF('Deposit Sheet'!A15="Individual",CONCATENATE('Deposit Sheet'!B15," ",'Deposit Sheet'!C15),'Deposit Sheet'!D15),"")</f>
      </c>
      <c r="R3" s="39">
        <f>IF(A3=1,CONCATENATE("Batch# ",'Deposit Sheet'!$C$8),"")</f>
      </c>
      <c r="S3" s="45">
        <f aca="true" t="shared" si="12" ref="S3:S36">IF(A3=1,"GL","")</f>
      </c>
      <c r="T3" s="39">
        <f aca="true" t="shared" si="13" ref="T3:T36">IF(A3=1,SRCETYPE,"")</f>
      </c>
      <c r="U3" s="45"/>
      <c r="V3" s="45"/>
      <c r="W3" s="39">
        <f>IF('Deposit Sheet'!U15="","",'Deposit Sheet'!U15)</f>
      </c>
    </row>
    <row r="4" spans="1:23" ht="17.25" customHeight="1">
      <c r="A4" s="24">
        <f>IF(TRIM('Deposit Sheet'!A16)="","",1)</f>
      </c>
      <c r="B4" s="42">
        <f t="shared" si="0"/>
      </c>
      <c r="C4" s="42">
        <f t="shared" si="1"/>
      </c>
      <c r="D4" s="39">
        <f>IF(A4=1,CONCATENATE('Deposit Sheet'!M16,"-",'Deposit Sheet'!N16),"")</f>
      </c>
      <c r="E4" s="43">
        <f>IF('Deposit Sheet'!Q16="","",0-'Deposit Sheet'!Q16)</f>
      </c>
      <c r="F4" s="42">
        <f t="shared" si="2"/>
      </c>
      <c r="G4" s="42">
        <f t="shared" si="3"/>
      </c>
      <c r="H4" s="44">
        <f t="shared" si="4"/>
      </c>
      <c r="I4" s="42">
        <f t="shared" si="5"/>
      </c>
      <c r="J4" s="42">
        <f t="shared" si="6"/>
      </c>
      <c r="K4" s="42">
        <f t="shared" si="7"/>
      </c>
      <c r="L4" s="50">
        <f>IF(A4=1,'Deposit Sheet'!$C$9,"")</f>
      </c>
      <c r="M4" s="42">
        <f t="shared" si="8"/>
      </c>
      <c r="N4" s="42">
        <f t="shared" si="9"/>
      </c>
      <c r="O4" s="42">
        <f t="shared" si="10"/>
      </c>
      <c r="P4" s="42">
        <f t="shared" si="11"/>
      </c>
      <c r="Q4" s="40">
        <f>IF(A4=1,IF('Deposit Sheet'!A16="Individual",CONCATENATE('Deposit Sheet'!B16," ",'Deposit Sheet'!C16),'Deposit Sheet'!D16),"")</f>
      </c>
      <c r="R4" s="39">
        <f>IF(A4=1,CONCATENATE("Batch# ",'Deposit Sheet'!$C$8),"")</f>
      </c>
      <c r="S4" s="45">
        <f t="shared" si="12"/>
      </c>
      <c r="T4" s="39">
        <f t="shared" si="13"/>
      </c>
      <c r="U4" s="45"/>
      <c r="V4" s="45"/>
      <c r="W4" s="39">
        <f>IF('Deposit Sheet'!U16="","",'Deposit Sheet'!U16)</f>
      </c>
    </row>
    <row r="5" spans="1:23" ht="17.25" customHeight="1">
      <c r="A5" s="24">
        <f>IF(TRIM('Deposit Sheet'!A17)="","",1)</f>
      </c>
      <c r="B5" s="42">
        <f t="shared" si="0"/>
      </c>
      <c r="C5" s="42">
        <f t="shared" si="1"/>
      </c>
      <c r="D5" s="39">
        <f>IF(A5=1,CONCATENATE('Deposit Sheet'!M17,"-",'Deposit Sheet'!N17),"")</f>
      </c>
      <c r="E5" s="43">
        <f>IF('Deposit Sheet'!Q17="","",0-'Deposit Sheet'!Q17)</f>
      </c>
      <c r="F5" s="42">
        <f t="shared" si="2"/>
      </c>
      <c r="G5" s="42">
        <f t="shared" si="3"/>
      </c>
      <c r="H5" s="44">
        <f t="shared" si="4"/>
      </c>
      <c r="I5" s="42">
        <f t="shared" si="5"/>
      </c>
      <c r="J5" s="42">
        <f t="shared" si="6"/>
      </c>
      <c r="K5" s="42">
        <f t="shared" si="7"/>
      </c>
      <c r="L5" s="50">
        <f>IF(A5=1,'Deposit Sheet'!$C$9,"")</f>
      </c>
      <c r="M5" s="42">
        <f t="shared" si="8"/>
      </c>
      <c r="N5" s="42">
        <f t="shared" si="9"/>
      </c>
      <c r="O5" s="42">
        <f t="shared" si="10"/>
      </c>
      <c r="P5" s="42">
        <f t="shared" si="11"/>
      </c>
      <c r="Q5" s="40">
        <f>IF(A5=1,IF('Deposit Sheet'!A17="Individual",CONCATENATE('Deposit Sheet'!B17," ",'Deposit Sheet'!C17),'Deposit Sheet'!D17),"")</f>
      </c>
      <c r="R5" s="39">
        <f>IF(A5=1,CONCATENATE("Batch# ",'Deposit Sheet'!$C$8),"")</f>
      </c>
      <c r="S5" s="45">
        <f t="shared" si="12"/>
      </c>
      <c r="T5" s="39">
        <f t="shared" si="13"/>
      </c>
      <c r="U5" s="45"/>
      <c r="V5" s="45"/>
      <c r="W5" s="39">
        <f>IF('Deposit Sheet'!U17="","",'Deposit Sheet'!U17)</f>
      </c>
    </row>
    <row r="6" spans="1:23" ht="17.25" customHeight="1">
      <c r="A6" s="24">
        <f>IF(TRIM('Deposit Sheet'!A18)="","",1)</f>
      </c>
      <c r="B6" s="42">
        <f t="shared" si="0"/>
      </c>
      <c r="C6" s="42">
        <f t="shared" si="1"/>
      </c>
      <c r="D6" s="39">
        <f>IF(A6=1,CONCATENATE('Deposit Sheet'!M18,"-",'Deposit Sheet'!N18),"")</f>
      </c>
      <c r="E6" s="43">
        <f>IF('Deposit Sheet'!Q18="","",0-'Deposit Sheet'!Q18)</f>
      </c>
      <c r="F6" s="42">
        <f t="shared" si="2"/>
      </c>
      <c r="G6" s="42">
        <f t="shared" si="3"/>
      </c>
      <c r="H6" s="44">
        <f t="shared" si="4"/>
      </c>
      <c r="I6" s="42">
        <f t="shared" si="5"/>
      </c>
      <c r="J6" s="42">
        <f t="shared" si="6"/>
      </c>
      <c r="K6" s="42">
        <f t="shared" si="7"/>
      </c>
      <c r="L6" s="50">
        <f>IF(A6=1,'Deposit Sheet'!$C$9,"")</f>
      </c>
      <c r="M6" s="42">
        <f t="shared" si="8"/>
      </c>
      <c r="N6" s="42">
        <f t="shared" si="9"/>
      </c>
      <c r="O6" s="42">
        <f t="shared" si="10"/>
      </c>
      <c r="P6" s="42">
        <f t="shared" si="11"/>
      </c>
      <c r="Q6" s="40">
        <f>IF(A6=1,IF('Deposit Sheet'!A18="Individual",CONCATENATE('Deposit Sheet'!B18," ",'Deposit Sheet'!C18),'Deposit Sheet'!D18),"")</f>
      </c>
      <c r="R6" s="39">
        <f>IF(A6=1,CONCATENATE("Batch# ",'Deposit Sheet'!$C$8),"")</f>
      </c>
      <c r="S6" s="45">
        <f t="shared" si="12"/>
      </c>
      <c r="T6" s="39">
        <f t="shared" si="13"/>
      </c>
      <c r="U6" s="45"/>
      <c r="V6" s="45"/>
      <c r="W6" s="39">
        <f>IF('Deposit Sheet'!U18="","",'Deposit Sheet'!U18)</f>
      </c>
    </row>
    <row r="7" spans="1:23" ht="17.25" customHeight="1">
      <c r="A7" s="24">
        <f>IF(TRIM('Deposit Sheet'!A19)="","",1)</f>
      </c>
      <c r="B7" s="42">
        <f t="shared" si="0"/>
      </c>
      <c r="C7" s="42">
        <f t="shared" si="1"/>
      </c>
      <c r="D7" s="39">
        <f>IF(A7=1,CONCATENATE('Deposit Sheet'!M19,"-",'Deposit Sheet'!N19),"")</f>
      </c>
      <c r="E7" s="43">
        <f>IF('Deposit Sheet'!Q19="","",0-'Deposit Sheet'!Q19)</f>
      </c>
      <c r="F7" s="42">
        <f t="shared" si="2"/>
      </c>
      <c r="G7" s="42">
        <f t="shared" si="3"/>
      </c>
      <c r="H7" s="44">
        <f t="shared" si="4"/>
      </c>
      <c r="I7" s="42">
        <f t="shared" si="5"/>
      </c>
      <c r="J7" s="42">
        <f t="shared" si="6"/>
      </c>
      <c r="K7" s="42">
        <f t="shared" si="7"/>
      </c>
      <c r="L7" s="50">
        <f>IF(A7=1,'Deposit Sheet'!$C$9,"")</f>
      </c>
      <c r="M7" s="42">
        <f t="shared" si="8"/>
      </c>
      <c r="N7" s="42">
        <f t="shared" si="9"/>
      </c>
      <c r="O7" s="42">
        <f t="shared" si="10"/>
      </c>
      <c r="P7" s="42">
        <f t="shared" si="11"/>
      </c>
      <c r="Q7" s="40">
        <f>IF(A7=1,IF('Deposit Sheet'!A19="Individual",CONCATENATE('Deposit Sheet'!B19," ",'Deposit Sheet'!C19),'Deposit Sheet'!D19),"")</f>
      </c>
      <c r="R7" s="39">
        <f>IF(A7=1,CONCATENATE("Batch# ",'Deposit Sheet'!$C$8),"")</f>
      </c>
      <c r="S7" s="45">
        <f t="shared" si="12"/>
      </c>
      <c r="T7" s="39">
        <f t="shared" si="13"/>
      </c>
      <c r="U7" s="45"/>
      <c r="V7" s="45"/>
      <c r="W7" s="39">
        <f>IF('Deposit Sheet'!U19="","",'Deposit Sheet'!U19)</f>
      </c>
    </row>
    <row r="8" spans="1:23" ht="17.25" customHeight="1">
      <c r="A8" s="24">
        <f>IF(TRIM('Deposit Sheet'!A20)="","",1)</f>
      </c>
      <c r="B8" s="42">
        <f t="shared" si="0"/>
      </c>
      <c r="C8" s="42">
        <f t="shared" si="1"/>
      </c>
      <c r="D8" s="39">
        <f>IF(A8=1,CONCATENATE('Deposit Sheet'!M20,"-",'Deposit Sheet'!N20),"")</f>
      </c>
      <c r="E8" s="43">
        <f>IF('Deposit Sheet'!Q20="","",0-'Deposit Sheet'!Q20)</f>
      </c>
      <c r="F8" s="42">
        <f t="shared" si="2"/>
      </c>
      <c r="G8" s="42">
        <f t="shared" si="3"/>
      </c>
      <c r="H8" s="44">
        <f t="shared" si="4"/>
      </c>
      <c r="I8" s="42">
        <f t="shared" si="5"/>
      </c>
      <c r="J8" s="42">
        <f t="shared" si="6"/>
      </c>
      <c r="K8" s="42">
        <f t="shared" si="7"/>
      </c>
      <c r="L8" s="50">
        <f>IF(A8=1,'Deposit Sheet'!$C$9,"")</f>
      </c>
      <c r="M8" s="42">
        <f t="shared" si="8"/>
      </c>
      <c r="N8" s="42">
        <f t="shared" si="9"/>
      </c>
      <c r="O8" s="42">
        <f t="shared" si="10"/>
      </c>
      <c r="P8" s="42">
        <f t="shared" si="11"/>
      </c>
      <c r="Q8" s="40">
        <f>IF(A8=1,IF('Deposit Sheet'!A20="Individual",CONCATENATE('Deposit Sheet'!B20," ",'Deposit Sheet'!C20),'Deposit Sheet'!D20),"")</f>
      </c>
      <c r="R8" s="39">
        <f>IF(A8=1,CONCATENATE("Batch# ",'Deposit Sheet'!$C$8),"")</f>
      </c>
      <c r="S8" s="45">
        <f t="shared" si="12"/>
      </c>
      <c r="T8" s="39">
        <f t="shared" si="13"/>
      </c>
      <c r="U8" s="45"/>
      <c r="V8" s="45"/>
      <c r="W8" s="39">
        <f>IF('Deposit Sheet'!U20="","",'Deposit Sheet'!U20)</f>
      </c>
    </row>
    <row r="9" spans="1:23" ht="17.25" customHeight="1">
      <c r="A9" s="24">
        <f>IF(TRIM('Deposit Sheet'!A21)="","",1)</f>
      </c>
      <c r="B9" s="42">
        <f t="shared" si="0"/>
      </c>
      <c r="C9" s="42">
        <f t="shared" si="1"/>
      </c>
      <c r="D9" s="39">
        <f>IF(A9=1,CONCATENATE('Deposit Sheet'!M21,"-",'Deposit Sheet'!N21),"")</f>
      </c>
      <c r="E9" s="43">
        <f>IF('Deposit Sheet'!Q21="","",0-'Deposit Sheet'!Q21)</f>
      </c>
      <c r="F9" s="42">
        <f t="shared" si="2"/>
      </c>
      <c r="G9" s="42">
        <f t="shared" si="3"/>
      </c>
      <c r="H9" s="44">
        <f t="shared" si="4"/>
      </c>
      <c r="I9" s="42">
        <f t="shared" si="5"/>
      </c>
      <c r="J9" s="42">
        <f t="shared" si="6"/>
      </c>
      <c r="K9" s="42">
        <f t="shared" si="7"/>
      </c>
      <c r="L9" s="50">
        <f>IF(A9=1,'Deposit Sheet'!$C$9,"")</f>
      </c>
      <c r="M9" s="42">
        <f t="shared" si="8"/>
      </c>
      <c r="N9" s="42">
        <f t="shared" si="9"/>
      </c>
      <c r="O9" s="42">
        <f t="shared" si="10"/>
      </c>
      <c r="P9" s="42">
        <f t="shared" si="11"/>
      </c>
      <c r="Q9" s="40">
        <f>IF(A9=1,IF('Deposit Sheet'!A21="Individual",CONCATENATE('Deposit Sheet'!B21," ",'Deposit Sheet'!C21),'Deposit Sheet'!D21),"")</f>
      </c>
      <c r="R9" s="39">
        <f>IF(A9=1,CONCATENATE("Batch# ",'Deposit Sheet'!$C$8),"")</f>
      </c>
      <c r="S9" s="45">
        <f t="shared" si="12"/>
      </c>
      <c r="T9" s="39">
        <f t="shared" si="13"/>
      </c>
      <c r="U9" s="45"/>
      <c r="V9" s="45"/>
      <c r="W9" s="39">
        <f>IF('Deposit Sheet'!U21="","",'Deposit Sheet'!U21)</f>
      </c>
    </row>
    <row r="10" spans="1:23" ht="17.25" customHeight="1">
      <c r="A10" s="24">
        <f>IF(TRIM('Deposit Sheet'!A22)="","",1)</f>
      </c>
      <c r="B10" s="42">
        <f t="shared" si="0"/>
      </c>
      <c r="C10" s="42">
        <f t="shared" si="1"/>
      </c>
      <c r="D10" s="39">
        <f>IF(A10=1,CONCATENATE('Deposit Sheet'!M22,"-",'Deposit Sheet'!N22),"")</f>
      </c>
      <c r="E10" s="43">
        <f>IF('Deposit Sheet'!Q22="","",0-'Deposit Sheet'!Q22)</f>
      </c>
      <c r="F10" s="42">
        <f t="shared" si="2"/>
      </c>
      <c r="G10" s="42">
        <f t="shared" si="3"/>
      </c>
      <c r="H10" s="44">
        <f t="shared" si="4"/>
      </c>
      <c r="I10" s="42">
        <f t="shared" si="5"/>
      </c>
      <c r="J10" s="42">
        <f t="shared" si="6"/>
      </c>
      <c r="K10" s="42">
        <f t="shared" si="7"/>
      </c>
      <c r="L10" s="50">
        <f>IF(A10=1,'Deposit Sheet'!$C$9,"")</f>
      </c>
      <c r="M10" s="42">
        <f t="shared" si="8"/>
      </c>
      <c r="N10" s="42">
        <f t="shared" si="9"/>
      </c>
      <c r="O10" s="42">
        <f t="shared" si="10"/>
      </c>
      <c r="P10" s="42">
        <f t="shared" si="11"/>
      </c>
      <c r="Q10" s="40">
        <f>IF(A10=1,IF('Deposit Sheet'!A22="Individual",CONCATENATE('Deposit Sheet'!B22," ",'Deposit Sheet'!C22),'Deposit Sheet'!D22),"")</f>
      </c>
      <c r="R10" s="39">
        <f>IF(A10=1,CONCATENATE("Batch# ",'Deposit Sheet'!$C$8),"")</f>
      </c>
      <c r="S10" s="45">
        <f t="shared" si="12"/>
      </c>
      <c r="T10" s="39">
        <f t="shared" si="13"/>
      </c>
      <c r="U10" s="45"/>
      <c r="V10" s="45"/>
      <c r="W10" s="39">
        <f>IF('Deposit Sheet'!U22="","",'Deposit Sheet'!U22)</f>
      </c>
    </row>
    <row r="11" spans="1:23" ht="17.25" customHeight="1">
      <c r="A11" s="24">
        <f>IF(TRIM('Deposit Sheet'!A23)="","",1)</f>
      </c>
      <c r="B11" s="42">
        <f t="shared" si="0"/>
      </c>
      <c r="C11" s="42">
        <f t="shared" si="1"/>
      </c>
      <c r="D11" s="39">
        <f>IF(A11=1,CONCATENATE('Deposit Sheet'!M23,"-",'Deposit Sheet'!N23),"")</f>
      </c>
      <c r="E11" s="43">
        <f>IF('Deposit Sheet'!Q23="","",0-'Deposit Sheet'!Q23)</f>
      </c>
      <c r="F11" s="42">
        <f t="shared" si="2"/>
      </c>
      <c r="G11" s="42">
        <f t="shared" si="3"/>
      </c>
      <c r="H11" s="44">
        <f t="shared" si="4"/>
      </c>
      <c r="I11" s="42">
        <f t="shared" si="5"/>
      </c>
      <c r="J11" s="42">
        <f t="shared" si="6"/>
      </c>
      <c r="K11" s="42">
        <f t="shared" si="7"/>
      </c>
      <c r="L11" s="50">
        <f>IF(A11=1,'Deposit Sheet'!$C$9,"")</f>
      </c>
      <c r="M11" s="42">
        <f t="shared" si="8"/>
      </c>
      <c r="N11" s="42">
        <f t="shared" si="9"/>
      </c>
      <c r="O11" s="42">
        <f t="shared" si="10"/>
      </c>
      <c r="P11" s="42">
        <f t="shared" si="11"/>
      </c>
      <c r="Q11" s="40">
        <f>IF(A11=1,IF('Deposit Sheet'!A23="Individual",CONCATENATE('Deposit Sheet'!B23," ",'Deposit Sheet'!C23),'Deposit Sheet'!D23),"")</f>
      </c>
      <c r="R11" s="39">
        <f>IF(A11=1,CONCATENATE("Batch# ",'Deposit Sheet'!$C$8),"")</f>
      </c>
      <c r="S11" s="45">
        <f t="shared" si="12"/>
      </c>
      <c r="T11" s="39">
        <f t="shared" si="13"/>
      </c>
      <c r="U11" s="45"/>
      <c r="V11" s="45"/>
      <c r="W11" s="39">
        <f>IF('Deposit Sheet'!U23="","",'Deposit Sheet'!U23)</f>
      </c>
    </row>
    <row r="12" spans="1:23" ht="17.25" customHeight="1">
      <c r="A12" s="24">
        <f>IF(TRIM('Deposit Sheet'!A24)="","",1)</f>
      </c>
      <c r="B12" s="42">
        <f t="shared" si="0"/>
      </c>
      <c r="C12" s="42">
        <f t="shared" si="1"/>
      </c>
      <c r="D12" s="39">
        <f>IF(A12=1,CONCATENATE('Deposit Sheet'!M24,"-",'Deposit Sheet'!N24),"")</f>
      </c>
      <c r="E12" s="43">
        <f>IF('Deposit Sheet'!Q24="","",0-'Deposit Sheet'!Q24)</f>
      </c>
      <c r="F12" s="42">
        <f t="shared" si="2"/>
      </c>
      <c r="G12" s="42">
        <f t="shared" si="3"/>
      </c>
      <c r="H12" s="44">
        <f t="shared" si="4"/>
      </c>
      <c r="I12" s="42">
        <f t="shared" si="5"/>
      </c>
      <c r="J12" s="42">
        <f t="shared" si="6"/>
      </c>
      <c r="K12" s="42">
        <f t="shared" si="7"/>
      </c>
      <c r="L12" s="50">
        <f>IF(A12=1,'Deposit Sheet'!$C$9,"")</f>
      </c>
      <c r="M12" s="42">
        <f t="shared" si="8"/>
      </c>
      <c r="N12" s="42">
        <f t="shared" si="9"/>
      </c>
      <c r="O12" s="42">
        <f t="shared" si="10"/>
      </c>
      <c r="P12" s="42">
        <f t="shared" si="11"/>
      </c>
      <c r="Q12" s="40">
        <f>IF(A12=1,IF('Deposit Sheet'!A24="Individual",CONCATENATE('Deposit Sheet'!B24," ",'Deposit Sheet'!C24),'Deposit Sheet'!D24),"")</f>
      </c>
      <c r="R12" s="39">
        <f>IF(A12=1,CONCATENATE("Batch# ",'Deposit Sheet'!$C$8),"")</f>
      </c>
      <c r="S12" s="45">
        <f t="shared" si="12"/>
      </c>
      <c r="T12" s="39">
        <f t="shared" si="13"/>
      </c>
      <c r="U12" s="45"/>
      <c r="V12" s="45"/>
      <c r="W12" s="39">
        <f>IF('Deposit Sheet'!U24="","",'Deposit Sheet'!U24)</f>
      </c>
    </row>
    <row r="13" spans="1:23" ht="17.25" customHeight="1">
      <c r="A13" s="24">
        <f>IF(TRIM('Deposit Sheet'!A25)="","",1)</f>
      </c>
      <c r="B13" s="42">
        <f t="shared" si="0"/>
      </c>
      <c r="C13" s="42">
        <f t="shared" si="1"/>
      </c>
      <c r="D13" s="39">
        <f>IF(A13=1,CONCATENATE('Deposit Sheet'!M25,"-",'Deposit Sheet'!N25),"")</f>
      </c>
      <c r="E13" s="43">
        <f>IF('Deposit Sheet'!Q25="","",0-'Deposit Sheet'!Q25)</f>
      </c>
      <c r="F13" s="42">
        <f t="shared" si="2"/>
      </c>
      <c r="G13" s="42">
        <f t="shared" si="3"/>
      </c>
      <c r="H13" s="44">
        <f t="shared" si="4"/>
      </c>
      <c r="I13" s="42">
        <f t="shared" si="5"/>
      </c>
      <c r="J13" s="42">
        <f t="shared" si="6"/>
      </c>
      <c r="K13" s="42">
        <f t="shared" si="7"/>
      </c>
      <c r="L13" s="50">
        <f>IF(A13=1,'Deposit Sheet'!$C$9,"")</f>
      </c>
      <c r="M13" s="42">
        <f t="shared" si="8"/>
      </c>
      <c r="N13" s="42">
        <f t="shared" si="9"/>
      </c>
      <c r="O13" s="42">
        <f t="shared" si="10"/>
      </c>
      <c r="P13" s="42">
        <f t="shared" si="11"/>
      </c>
      <c r="Q13" s="40">
        <f>IF(A13=1,IF('Deposit Sheet'!A25="Individual",CONCATENATE('Deposit Sheet'!B25," ",'Deposit Sheet'!C25),'Deposit Sheet'!D25),"")</f>
      </c>
      <c r="R13" s="39">
        <f>IF(A13=1,CONCATENATE("Batch# ",'Deposit Sheet'!$C$8),"")</f>
      </c>
      <c r="S13" s="45">
        <f t="shared" si="12"/>
      </c>
      <c r="T13" s="39">
        <f t="shared" si="13"/>
      </c>
      <c r="U13" s="45"/>
      <c r="V13" s="45"/>
      <c r="W13" s="39">
        <f>IF('Deposit Sheet'!U25="","",'Deposit Sheet'!U25)</f>
      </c>
    </row>
    <row r="14" spans="1:23" ht="17.25" customHeight="1">
      <c r="A14" s="24">
        <f>IF(TRIM('Deposit Sheet'!A26)="","",1)</f>
      </c>
      <c r="B14" s="42">
        <f t="shared" si="0"/>
      </c>
      <c r="C14" s="42">
        <f t="shared" si="1"/>
      </c>
      <c r="D14" s="39">
        <f>IF(A14=1,CONCATENATE('Deposit Sheet'!M26,"-",'Deposit Sheet'!N26),"")</f>
      </c>
      <c r="E14" s="43">
        <f>IF('Deposit Sheet'!Q26="","",0-'Deposit Sheet'!Q26)</f>
      </c>
      <c r="F14" s="42">
        <f t="shared" si="2"/>
      </c>
      <c r="G14" s="42">
        <f t="shared" si="3"/>
      </c>
      <c r="H14" s="44">
        <f t="shared" si="4"/>
      </c>
      <c r="I14" s="42">
        <f t="shared" si="5"/>
      </c>
      <c r="J14" s="42">
        <f t="shared" si="6"/>
      </c>
      <c r="K14" s="42">
        <f t="shared" si="7"/>
      </c>
      <c r="L14" s="50">
        <f>IF(A14=1,'Deposit Sheet'!$C$9,"")</f>
      </c>
      <c r="M14" s="42">
        <f t="shared" si="8"/>
      </c>
      <c r="N14" s="42">
        <f t="shared" si="9"/>
      </c>
      <c r="O14" s="42">
        <f t="shared" si="10"/>
      </c>
      <c r="P14" s="42">
        <f t="shared" si="11"/>
      </c>
      <c r="Q14" s="40">
        <f>IF(A14=1,IF('Deposit Sheet'!A26="Individual",CONCATENATE('Deposit Sheet'!B26," ",'Deposit Sheet'!C26),'Deposit Sheet'!D26),"")</f>
      </c>
      <c r="R14" s="39">
        <f>IF(A14=1,CONCATENATE("Batch# ",'Deposit Sheet'!$C$8),"")</f>
      </c>
      <c r="S14" s="45">
        <f t="shared" si="12"/>
      </c>
      <c r="T14" s="39">
        <f t="shared" si="13"/>
      </c>
      <c r="U14" s="45"/>
      <c r="V14" s="45"/>
      <c r="W14" s="39">
        <f>IF('Deposit Sheet'!U26="","",'Deposit Sheet'!U26)</f>
      </c>
    </row>
    <row r="15" spans="1:23" ht="17.25" customHeight="1">
      <c r="A15" s="24">
        <f>IF(TRIM('Deposit Sheet'!A27)="","",1)</f>
      </c>
      <c r="B15" s="42">
        <f t="shared" si="0"/>
      </c>
      <c r="C15" s="42">
        <f t="shared" si="1"/>
      </c>
      <c r="D15" s="39">
        <f>IF(A15=1,CONCATENATE('Deposit Sheet'!M27,"-",'Deposit Sheet'!N27),"")</f>
      </c>
      <c r="E15" s="43">
        <f>IF('Deposit Sheet'!Q27="","",0-'Deposit Sheet'!Q27)</f>
      </c>
      <c r="F15" s="42">
        <f t="shared" si="2"/>
      </c>
      <c r="G15" s="42">
        <f t="shared" si="3"/>
      </c>
      <c r="H15" s="44">
        <f t="shared" si="4"/>
      </c>
      <c r="I15" s="42">
        <f t="shared" si="5"/>
      </c>
      <c r="J15" s="42">
        <f t="shared" si="6"/>
      </c>
      <c r="K15" s="42">
        <f t="shared" si="7"/>
      </c>
      <c r="L15" s="50">
        <f>IF(A15=1,'Deposit Sheet'!$C$9,"")</f>
      </c>
      <c r="M15" s="42">
        <f t="shared" si="8"/>
      </c>
      <c r="N15" s="42">
        <f t="shared" si="9"/>
      </c>
      <c r="O15" s="42">
        <f t="shared" si="10"/>
      </c>
      <c r="P15" s="42">
        <f t="shared" si="11"/>
      </c>
      <c r="Q15" s="40">
        <f>IF(A15=1,IF('Deposit Sheet'!A27="Individual",CONCATENATE('Deposit Sheet'!B27," ",'Deposit Sheet'!C27),'Deposit Sheet'!D27),"")</f>
      </c>
      <c r="R15" s="39">
        <f>IF(A15=1,CONCATENATE("Batch# ",'Deposit Sheet'!$C$8),"")</f>
      </c>
      <c r="S15" s="45">
        <f t="shared" si="12"/>
      </c>
      <c r="T15" s="39">
        <f t="shared" si="13"/>
      </c>
      <c r="U15" s="45"/>
      <c r="V15" s="45"/>
      <c r="W15" s="39">
        <f>IF('Deposit Sheet'!U27="","",'Deposit Sheet'!U27)</f>
      </c>
    </row>
    <row r="16" spans="1:23" ht="17.25" customHeight="1">
      <c r="A16" s="24">
        <f>IF(TRIM('Deposit Sheet'!A28)="","",1)</f>
      </c>
      <c r="B16" s="42">
        <f t="shared" si="0"/>
      </c>
      <c r="C16" s="42">
        <f t="shared" si="1"/>
      </c>
      <c r="D16" s="39">
        <f>IF(A16=1,CONCATENATE('Deposit Sheet'!M28,"-",'Deposit Sheet'!N28),"")</f>
      </c>
      <c r="E16" s="43">
        <f>IF('Deposit Sheet'!Q28="","",0-'Deposit Sheet'!Q28)</f>
      </c>
      <c r="F16" s="42">
        <f t="shared" si="2"/>
      </c>
      <c r="G16" s="42">
        <f t="shared" si="3"/>
      </c>
      <c r="H16" s="44">
        <f t="shared" si="4"/>
      </c>
      <c r="I16" s="42">
        <f t="shared" si="5"/>
      </c>
      <c r="J16" s="42">
        <f t="shared" si="6"/>
      </c>
      <c r="K16" s="42">
        <f t="shared" si="7"/>
      </c>
      <c r="L16" s="50">
        <f>IF(A16=1,'Deposit Sheet'!$C$9,"")</f>
      </c>
      <c r="M16" s="42">
        <f t="shared" si="8"/>
      </c>
      <c r="N16" s="42">
        <f t="shared" si="9"/>
      </c>
      <c r="O16" s="42">
        <f t="shared" si="10"/>
      </c>
      <c r="P16" s="42">
        <f t="shared" si="11"/>
      </c>
      <c r="Q16" s="40">
        <f>IF(A16=1,IF('Deposit Sheet'!A28="Individual",CONCATENATE('Deposit Sheet'!B28," ",'Deposit Sheet'!C28),'Deposit Sheet'!D28),"")</f>
      </c>
      <c r="R16" s="39">
        <f>IF(A16=1,CONCATENATE("Batch# ",'Deposit Sheet'!$C$8),"")</f>
      </c>
      <c r="S16" s="45">
        <f t="shared" si="12"/>
      </c>
      <c r="T16" s="39">
        <f t="shared" si="13"/>
      </c>
      <c r="U16" s="45"/>
      <c r="V16" s="45"/>
      <c r="W16" s="39">
        <f>IF('Deposit Sheet'!U28="","",'Deposit Sheet'!U28)</f>
      </c>
    </row>
    <row r="17" spans="1:23" ht="17.25" customHeight="1">
      <c r="A17" s="24">
        <f>IF(TRIM('Deposit Sheet'!A29)="","",1)</f>
      </c>
      <c r="B17" s="42">
        <f t="shared" si="0"/>
      </c>
      <c r="C17" s="42">
        <f t="shared" si="1"/>
      </c>
      <c r="D17" s="39">
        <f>IF(A17=1,CONCATENATE('Deposit Sheet'!M29,"-",'Deposit Sheet'!N29),"")</f>
      </c>
      <c r="E17" s="43">
        <f>IF('Deposit Sheet'!Q29="","",0-'Deposit Sheet'!Q29)</f>
      </c>
      <c r="F17" s="42">
        <f t="shared" si="2"/>
      </c>
      <c r="G17" s="42">
        <f t="shared" si="3"/>
      </c>
      <c r="H17" s="44">
        <f t="shared" si="4"/>
      </c>
      <c r="I17" s="42">
        <f t="shared" si="5"/>
      </c>
      <c r="J17" s="42">
        <f t="shared" si="6"/>
      </c>
      <c r="K17" s="42">
        <f t="shared" si="7"/>
      </c>
      <c r="L17" s="50">
        <f>IF(A17=1,'Deposit Sheet'!$C$9,"")</f>
      </c>
      <c r="M17" s="42">
        <f t="shared" si="8"/>
      </c>
      <c r="N17" s="42">
        <f t="shared" si="9"/>
      </c>
      <c r="O17" s="42">
        <f t="shared" si="10"/>
      </c>
      <c r="P17" s="42">
        <f t="shared" si="11"/>
      </c>
      <c r="Q17" s="40">
        <f>IF(A17=1,IF('Deposit Sheet'!A29="Individual",CONCATENATE('Deposit Sheet'!B29," ",'Deposit Sheet'!C29),'Deposit Sheet'!D29),"")</f>
      </c>
      <c r="R17" s="39">
        <f>IF(A17=1,CONCATENATE("Batch# ",'Deposit Sheet'!$C$8),"")</f>
      </c>
      <c r="S17" s="45">
        <f t="shared" si="12"/>
      </c>
      <c r="T17" s="39">
        <f t="shared" si="13"/>
      </c>
      <c r="U17" s="45"/>
      <c r="V17" s="45"/>
      <c r="W17" s="39">
        <f>IF('Deposit Sheet'!U29="","",'Deposit Sheet'!U29)</f>
      </c>
    </row>
    <row r="18" spans="1:23" ht="17.25" customHeight="1">
      <c r="A18" s="24">
        <f>IF(TRIM('Deposit Sheet'!A30)="","",1)</f>
      </c>
      <c r="B18" s="42">
        <f t="shared" si="0"/>
      </c>
      <c r="C18" s="42">
        <f t="shared" si="1"/>
      </c>
      <c r="D18" s="39">
        <f>IF(A18=1,CONCATENATE('Deposit Sheet'!M30,"-",'Deposit Sheet'!N30),"")</f>
      </c>
      <c r="E18" s="43">
        <f>IF('Deposit Sheet'!Q30="","",0-'Deposit Sheet'!Q30)</f>
      </c>
      <c r="F18" s="42">
        <f t="shared" si="2"/>
      </c>
      <c r="G18" s="42">
        <f t="shared" si="3"/>
      </c>
      <c r="H18" s="44">
        <f t="shared" si="4"/>
      </c>
      <c r="I18" s="42">
        <f t="shared" si="5"/>
      </c>
      <c r="J18" s="42">
        <f t="shared" si="6"/>
      </c>
      <c r="K18" s="42">
        <f t="shared" si="7"/>
      </c>
      <c r="L18" s="50">
        <f>IF(A18=1,'Deposit Sheet'!$C$9,"")</f>
      </c>
      <c r="M18" s="42">
        <f t="shared" si="8"/>
      </c>
      <c r="N18" s="42">
        <f t="shared" si="9"/>
      </c>
      <c r="O18" s="42">
        <f t="shared" si="10"/>
      </c>
      <c r="P18" s="42">
        <f t="shared" si="11"/>
      </c>
      <c r="Q18" s="40">
        <f>IF(A18=1,IF('Deposit Sheet'!A30="Individual",CONCATENATE('Deposit Sheet'!B30," ",'Deposit Sheet'!C30),'Deposit Sheet'!D30),"")</f>
      </c>
      <c r="R18" s="39">
        <f>IF(A18=1,CONCATENATE("Batch# ",'Deposit Sheet'!$C$8),"")</f>
      </c>
      <c r="S18" s="45">
        <f t="shared" si="12"/>
      </c>
      <c r="T18" s="39">
        <f t="shared" si="13"/>
      </c>
      <c r="U18" s="45"/>
      <c r="V18" s="45"/>
      <c r="W18" s="39">
        <f>IF('Deposit Sheet'!U30="","",'Deposit Sheet'!U30)</f>
      </c>
    </row>
    <row r="19" spans="1:23" ht="17.25" customHeight="1">
      <c r="A19" s="24">
        <f>IF(TRIM('Deposit Sheet'!A31)="","",1)</f>
      </c>
      <c r="B19" s="42">
        <f t="shared" si="0"/>
      </c>
      <c r="C19" s="42">
        <f t="shared" si="1"/>
      </c>
      <c r="D19" s="39">
        <f>IF(A19=1,CONCATENATE('Deposit Sheet'!M31,"-",'Deposit Sheet'!N31),"")</f>
      </c>
      <c r="E19" s="43">
        <f>IF('Deposit Sheet'!Q31="","",0-'Deposit Sheet'!Q31)</f>
      </c>
      <c r="F19" s="42">
        <f t="shared" si="2"/>
      </c>
      <c r="G19" s="42">
        <f t="shared" si="3"/>
      </c>
      <c r="H19" s="44">
        <f t="shared" si="4"/>
      </c>
      <c r="I19" s="42">
        <f t="shared" si="5"/>
      </c>
      <c r="J19" s="42">
        <f t="shared" si="6"/>
      </c>
      <c r="K19" s="42">
        <f t="shared" si="7"/>
      </c>
      <c r="L19" s="50">
        <f>IF(A19=1,'Deposit Sheet'!$C$9,"")</f>
      </c>
      <c r="M19" s="42">
        <f t="shared" si="8"/>
      </c>
      <c r="N19" s="42">
        <f t="shared" si="9"/>
      </c>
      <c r="O19" s="42">
        <f t="shared" si="10"/>
      </c>
      <c r="P19" s="42">
        <f t="shared" si="11"/>
      </c>
      <c r="Q19" s="40">
        <f>IF(A19=1,IF('Deposit Sheet'!A31="Individual",CONCATENATE('Deposit Sheet'!B31," ",'Deposit Sheet'!C31),'Deposit Sheet'!D31),"")</f>
      </c>
      <c r="R19" s="39">
        <f>IF(A19=1,CONCATENATE("Batch# ",'Deposit Sheet'!$C$8),"")</f>
      </c>
      <c r="S19" s="45">
        <f t="shared" si="12"/>
      </c>
      <c r="T19" s="39">
        <f t="shared" si="13"/>
      </c>
      <c r="U19" s="45"/>
      <c r="V19" s="45"/>
      <c r="W19" s="39">
        <f>IF('Deposit Sheet'!U31="","",'Deposit Sheet'!U31)</f>
      </c>
    </row>
    <row r="20" spans="1:23" ht="17.25" customHeight="1">
      <c r="A20" s="24">
        <f>IF(TRIM('Deposit Sheet'!A32)="","",1)</f>
      </c>
      <c r="B20" s="42">
        <f t="shared" si="0"/>
      </c>
      <c r="C20" s="42">
        <f t="shared" si="1"/>
      </c>
      <c r="D20" s="39">
        <f>IF(A20=1,CONCATENATE('Deposit Sheet'!M32,"-",'Deposit Sheet'!N32),"")</f>
      </c>
      <c r="E20" s="43">
        <f>IF('Deposit Sheet'!Q32="","",0-'Deposit Sheet'!Q32)</f>
      </c>
      <c r="F20" s="42">
        <f t="shared" si="2"/>
      </c>
      <c r="G20" s="42">
        <f t="shared" si="3"/>
      </c>
      <c r="H20" s="44">
        <f t="shared" si="4"/>
      </c>
      <c r="I20" s="42">
        <f t="shared" si="5"/>
      </c>
      <c r="J20" s="42">
        <f t="shared" si="6"/>
      </c>
      <c r="K20" s="42">
        <f t="shared" si="7"/>
      </c>
      <c r="L20" s="50">
        <f>IF(A20=1,'Deposit Sheet'!$C$9,"")</f>
      </c>
      <c r="M20" s="42">
        <f t="shared" si="8"/>
      </c>
      <c r="N20" s="42">
        <f t="shared" si="9"/>
      </c>
      <c r="O20" s="42">
        <f t="shared" si="10"/>
      </c>
      <c r="P20" s="42">
        <f t="shared" si="11"/>
      </c>
      <c r="Q20" s="40">
        <f>IF(A20=1,IF('Deposit Sheet'!A32="Individual",CONCATENATE('Deposit Sheet'!B32," ",'Deposit Sheet'!C32),'Deposit Sheet'!D32),"")</f>
      </c>
      <c r="R20" s="39">
        <f>IF(A20=1,CONCATENATE("Batch# ",'Deposit Sheet'!$C$8),"")</f>
      </c>
      <c r="S20" s="45">
        <f t="shared" si="12"/>
      </c>
      <c r="T20" s="39">
        <f t="shared" si="13"/>
      </c>
      <c r="U20" s="45"/>
      <c r="V20" s="45"/>
      <c r="W20" s="39">
        <f>IF('Deposit Sheet'!U32="","",'Deposit Sheet'!U32)</f>
      </c>
    </row>
    <row r="21" spans="1:23" ht="17.25" customHeight="1">
      <c r="A21" s="24">
        <f>IF(TRIM('Deposit Sheet'!A33)="","",1)</f>
      </c>
      <c r="B21" s="42">
        <f t="shared" si="0"/>
      </c>
      <c r="C21" s="42">
        <f t="shared" si="1"/>
      </c>
      <c r="D21" s="39">
        <f>IF(A21=1,CONCATENATE('Deposit Sheet'!M33,"-",'Deposit Sheet'!N33),"")</f>
      </c>
      <c r="E21" s="43">
        <f>IF('Deposit Sheet'!Q33="","",0-'Deposit Sheet'!Q33)</f>
      </c>
      <c r="F21" s="42">
        <f t="shared" si="2"/>
      </c>
      <c r="G21" s="42">
        <f t="shared" si="3"/>
      </c>
      <c r="H21" s="44">
        <f t="shared" si="4"/>
      </c>
      <c r="I21" s="42">
        <f t="shared" si="5"/>
      </c>
      <c r="J21" s="42">
        <f t="shared" si="6"/>
      </c>
      <c r="K21" s="42">
        <f t="shared" si="7"/>
      </c>
      <c r="L21" s="50">
        <f>IF(A21=1,'Deposit Sheet'!$C$9,"")</f>
      </c>
      <c r="M21" s="42">
        <f t="shared" si="8"/>
      </c>
      <c r="N21" s="42">
        <f t="shared" si="9"/>
      </c>
      <c r="O21" s="42">
        <f t="shared" si="10"/>
      </c>
      <c r="P21" s="42">
        <f t="shared" si="11"/>
      </c>
      <c r="Q21" s="40">
        <f>IF(A21=1,IF('Deposit Sheet'!A33="Individual",CONCATENATE('Deposit Sheet'!B33," ",'Deposit Sheet'!C33),'Deposit Sheet'!D33),"")</f>
      </c>
      <c r="R21" s="39">
        <f>IF(A21=1,CONCATENATE("Batch# ",'Deposit Sheet'!$C$8),"")</f>
      </c>
      <c r="S21" s="45">
        <f t="shared" si="12"/>
      </c>
      <c r="T21" s="39">
        <f t="shared" si="13"/>
      </c>
      <c r="U21" s="45"/>
      <c r="V21" s="45"/>
      <c r="W21" s="39">
        <f>IF('Deposit Sheet'!U33="","",'Deposit Sheet'!U33)</f>
      </c>
    </row>
    <row r="22" spans="1:23" ht="17.25" customHeight="1">
      <c r="A22" s="24">
        <f>IF(TRIM('Deposit Sheet'!A34)="","",1)</f>
      </c>
      <c r="B22" s="42">
        <f t="shared" si="0"/>
      </c>
      <c r="C22" s="42">
        <f t="shared" si="1"/>
      </c>
      <c r="D22" s="39">
        <f>IF(A22=1,CONCATENATE('Deposit Sheet'!M34,"-",'Deposit Sheet'!N34),"")</f>
      </c>
      <c r="E22" s="43">
        <f>IF('Deposit Sheet'!Q34="","",0-'Deposit Sheet'!Q34)</f>
      </c>
      <c r="F22" s="42">
        <f t="shared" si="2"/>
      </c>
      <c r="G22" s="42">
        <f t="shared" si="3"/>
      </c>
      <c r="H22" s="44">
        <f t="shared" si="4"/>
      </c>
      <c r="I22" s="42">
        <f t="shared" si="5"/>
      </c>
      <c r="J22" s="42">
        <f t="shared" si="6"/>
      </c>
      <c r="K22" s="42">
        <f t="shared" si="7"/>
      </c>
      <c r="L22" s="50">
        <f>IF(A22=1,'Deposit Sheet'!$C$9,"")</f>
      </c>
      <c r="M22" s="42">
        <f t="shared" si="8"/>
      </c>
      <c r="N22" s="42">
        <f t="shared" si="9"/>
      </c>
      <c r="O22" s="42">
        <f t="shared" si="10"/>
      </c>
      <c r="P22" s="42">
        <f t="shared" si="11"/>
      </c>
      <c r="Q22" s="40">
        <f>IF(A22=1,IF('Deposit Sheet'!A34="Individual",CONCATENATE('Deposit Sheet'!B34," ",'Deposit Sheet'!C34),'Deposit Sheet'!D34),"")</f>
      </c>
      <c r="R22" s="39">
        <f>IF(A22=1,CONCATENATE("Batch# ",'Deposit Sheet'!$C$8),"")</f>
      </c>
      <c r="S22" s="45">
        <f t="shared" si="12"/>
      </c>
      <c r="T22" s="39">
        <f t="shared" si="13"/>
      </c>
      <c r="U22" s="45"/>
      <c r="V22" s="45"/>
      <c r="W22" s="39">
        <f>IF('Deposit Sheet'!U34="","",'Deposit Sheet'!U34)</f>
      </c>
    </row>
    <row r="23" spans="1:23" ht="17.25" customHeight="1">
      <c r="A23" s="24">
        <f>IF(TRIM('Deposit Sheet'!A35)="","",1)</f>
      </c>
      <c r="B23" s="42">
        <f t="shared" si="0"/>
      </c>
      <c r="C23" s="42">
        <f t="shared" si="1"/>
      </c>
      <c r="D23" s="39">
        <f>IF(A23=1,CONCATENATE('Deposit Sheet'!M35,"-",'Deposit Sheet'!N35),"")</f>
      </c>
      <c r="E23" s="43">
        <f>IF('Deposit Sheet'!Q35="","",0-'Deposit Sheet'!Q35)</f>
      </c>
      <c r="F23" s="42">
        <f t="shared" si="2"/>
      </c>
      <c r="G23" s="42">
        <f t="shared" si="3"/>
      </c>
      <c r="H23" s="44">
        <f t="shared" si="4"/>
      </c>
      <c r="I23" s="42">
        <f t="shared" si="5"/>
      </c>
      <c r="J23" s="42">
        <f t="shared" si="6"/>
      </c>
      <c r="K23" s="42">
        <f t="shared" si="7"/>
      </c>
      <c r="L23" s="50">
        <f>IF(A23=1,'Deposit Sheet'!$C$9,"")</f>
      </c>
      <c r="M23" s="42">
        <f t="shared" si="8"/>
      </c>
      <c r="N23" s="42">
        <f t="shared" si="9"/>
      </c>
      <c r="O23" s="42">
        <f t="shared" si="10"/>
      </c>
      <c r="P23" s="42">
        <f t="shared" si="11"/>
      </c>
      <c r="Q23" s="40">
        <f>IF(A23=1,IF('Deposit Sheet'!A35="Individual",CONCATENATE('Deposit Sheet'!B35," ",'Deposit Sheet'!C35),'Deposit Sheet'!D35),"")</f>
      </c>
      <c r="R23" s="39">
        <f>IF(A23=1,CONCATENATE("Batch# ",'Deposit Sheet'!$C$8),"")</f>
      </c>
      <c r="S23" s="45">
        <f t="shared" si="12"/>
      </c>
      <c r="T23" s="39">
        <f t="shared" si="13"/>
      </c>
      <c r="U23" s="45"/>
      <c r="V23" s="45"/>
      <c r="W23" s="39">
        <f>IF('Deposit Sheet'!U35="","",'Deposit Sheet'!U35)</f>
      </c>
    </row>
    <row r="24" spans="1:23" ht="17.25" customHeight="1">
      <c r="A24" s="24">
        <f>IF(TRIM('Deposit Sheet'!A36)="","",1)</f>
      </c>
      <c r="B24" s="42">
        <f t="shared" si="0"/>
      </c>
      <c r="C24" s="42">
        <f t="shared" si="1"/>
      </c>
      <c r="D24" s="39">
        <f>IF(A24=1,CONCATENATE('Deposit Sheet'!M36,"-",'Deposit Sheet'!N36),"")</f>
      </c>
      <c r="E24" s="43">
        <f>IF('Deposit Sheet'!Q36="","",0-'Deposit Sheet'!Q36)</f>
      </c>
      <c r="F24" s="42">
        <f t="shared" si="2"/>
      </c>
      <c r="G24" s="42">
        <f t="shared" si="3"/>
      </c>
      <c r="H24" s="44">
        <f t="shared" si="4"/>
      </c>
      <c r="I24" s="42">
        <f t="shared" si="5"/>
      </c>
      <c r="J24" s="42">
        <f t="shared" si="6"/>
      </c>
      <c r="K24" s="42">
        <f t="shared" si="7"/>
      </c>
      <c r="L24" s="50">
        <f>IF(A24=1,'Deposit Sheet'!$C$9,"")</f>
      </c>
      <c r="M24" s="42">
        <f t="shared" si="8"/>
      </c>
      <c r="N24" s="42">
        <f t="shared" si="9"/>
      </c>
      <c r="O24" s="42">
        <f t="shared" si="10"/>
      </c>
      <c r="P24" s="42">
        <f t="shared" si="11"/>
      </c>
      <c r="Q24" s="40">
        <f>IF(A24=1,IF('Deposit Sheet'!A36="Individual",CONCATENATE('Deposit Sheet'!B36," ",'Deposit Sheet'!C36),'Deposit Sheet'!D36),"")</f>
      </c>
      <c r="R24" s="39">
        <f>IF(A24=1,CONCATENATE("Batch# ",'Deposit Sheet'!$C$8),"")</f>
      </c>
      <c r="S24" s="45">
        <f t="shared" si="12"/>
      </c>
      <c r="T24" s="39">
        <f t="shared" si="13"/>
      </c>
      <c r="U24" s="45"/>
      <c r="V24" s="45"/>
      <c r="W24" s="39">
        <f>IF('Deposit Sheet'!U36="","",'Deposit Sheet'!U36)</f>
      </c>
    </row>
    <row r="25" spans="1:23" ht="17.25" customHeight="1">
      <c r="A25" s="24">
        <f>IF(TRIM('Deposit Sheet'!A37)="","",1)</f>
      </c>
      <c r="B25" s="42">
        <f t="shared" si="0"/>
      </c>
      <c r="C25" s="42">
        <f t="shared" si="1"/>
      </c>
      <c r="D25" s="39">
        <f>IF(A25=1,CONCATENATE('Deposit Sheet'!M37,"-",'Deposit Sheet'!N37),"")</f>
      </c>
      <c r="E25" s="43">
        <f>IF('Deposit Sheet'!Q37="","",0-'Deposit Sheet'!Q37)</f>
      </c>
      <c r="F25" s="42">
        <f t="shared" si="2"/>
      </c>
      <c r="G25" s="42">
        <f t="shared" si="3"/>
      </c>
      <c r="H25" s="44">
        <f t="shared" si="4"/>
      </c>
      <c r="I25" s="42">
        <f t="shared" si="5"/>
      </c>
      <c r="J25" s="42">
        <f t="shared" si="6"/>
      </c>
      <c r="K25" s="42">
        <f t="shared" si="7"/>
      </c>
      <c r="L25" s="50">
        <f>IF(A25=1,'Deposit Sheet'!$C$9,"")</f>
      </c>
      <c r="M25" s="42">
        <f t="shared" si="8"/>
      </c>
      <c r="N25" s="42">
        <f t="shared" si="9"/>
      </c>
      <c r="O25" s="42">
        <f t="shared" si="10"/>
      </c>
      <c r="P25" s="42">
        <f t="shared" si="11"/>
      </c>
      <c r="Q25" s="40">
        <f>IF(A25=1,IF('Deposit Sheet'!A37="Individual",CONCATENATE('Deposit Sheet'!B37," ",'Deposit Sheet'!C37),'Deposit Sheet'!D37),"")</f>
      </c>
      <c r="R25" s="39">
        <f>IF(A25=1,CONCATENATE("Batch# ",'Deposit Sheet'!$C$8),"")</f>
      </c>
      <c r="S25" s="45">
        <f t="shared" si="12"/>
      </c>
      <c r="T25" s="39">
        <f t="shared" si="13"/>
      </c>
      <c r="U25" s="45"/>
      <c r="V25" s="45"/>
      <c r="W25" s="39">
        <f>IF('Deposit Sheet'!U37="","",'Deposit Sheet'!U37)</f>
      </c>
    </row>
    <row r="26" spans="1:23" ht="17.25" customHeight="1">
      <c r="A26" s="24">
        <f>IF(TRIM('Deposit Sheet'!A38)="","",1)</f>
      </c>
      <c r="B26" s="42">
        <f t="shared" si="0"/>
      </c>
      <c r="C26" s="42">
        <f t="shared" si="1"/>
      </c>
      <c r="D26" s="39">
        <f>IF(A26=1,CONCATENATE('Deposit Sheet'!M38,"-",'Deposit Sheet'!N38),"")</f>
      </c>
      <c r="E26" s="43">
        <f>IF('Deposit Sheet'!Q38="","",0-'Deposit Sheet'!Q38)</f>
      </c>
      <c r="F26" s="42">
        <f t="shared" si="2"/>
      </c>
      <c r="G26" s="42">
        <f t="shared" si="3"/>
      </c>
      <c r="H26" s="44">
        <f t="shared" si="4"/>
      </c>
      <c r="I26" s="42">
        <f t="shared" si="5"/>
      </c>
      <c r="J26" s="42">
        <f t="shared" si="6"/>
      </c>
      <c r="K26" s="42">
        <f t="shared" si="7"/>
      </c>
      <c r="L26" s="50">
        <f>IF(A26=1,'Deposit Sheet'!$C$9,"")</f>
      </c>
      <c r="M26" s="42">
        <f t="shared" si="8"/>
      </c>
      <c r="N26" s="42">
        <f t="shared" si="9"/>
      </c>
      <c r="O26" s="42">
        <f t="shared" si="10"/>
      </c>
      <c r="P26" s="42">
        <f t="shared" si="11"/>
      </c>
      <c r="Q26" s="40">
        <f>IF(A26=1,IF('Deposit Sheet'!A38="Individual",CONCATENATE('Deposit Sheet'!B38," ",'Deposit Sheet'!C38),'Deposit Sheet'!D38),"")</f>
      </c>
      <c r="R26" s="39">
        <f>IF(A26=1,CONCATENATE("Batch# ",'Deposit Sheet'!$C$8),"")</f>
      </c>
      <c r="S26" s="45">
        <f t="shared" si="12"/>
      </c>
      <c r="T26" s="39">
        <f t="shared" si="13"/>
      </c>
      <c r="U26" s="45"/>
      <c r="V26" s="45"/>
      <c r="W26" s="39">
        <f>IF('Deposit Sheet'!U38="","",'Deposit Sheet'!U38)</f>
      </c>
    </row>
    <row r="27" spans="1:23" ht="17.25" customHeight="1">
      <c r="A27" s="24">
        <f>IF(TRIM('Deposit Sheet'!A39)="","",1)</f>
      </c>
      <c r="B27" s="42">
        <f t="shared" si="0"/>
      </c>
      <c r="C27" s="42">
        <f t="shared" si="1"/>
      </c>
      <c r="D27" s="39">
        <f>IF(A27=1,CONCATENATE('Deposit Sheet'!M39,"-",'Deposit Sheet'!N39),"")</f>
      </c>
      <c r="E27" s="43">
        <f>IF('Deposit Sheet'!Q39="","",0-'Deposit Sheet'!Q39)</f>
      </c>
      <c r="F27" s="42">
        <f t="shared" si="2"/>
      </c>
      <c r="G27" s="42">
        <f t="shared" si="3"/>
      </c>
      <c r="H27" s="44">
        <f t="shared" si="4"/>
      </c>
      <c r="I27" s="42">
        <f t="shared" si="5"/>
      </c>
      <c r="J27" s="42">
        <f t="shared" si="6"/>
      </c>
      <c r="K27" s="42">
        <f t="shared" si="7"/>
      </c>
      <c r="L27" s="50">
        <f>IF(A27=1,'Deposit Sheet'!$C$9,"")</f>
      </c>
      <c r="M27" s="42">
        <f t="shared" si="8"/>
      </c>
      <c r="N27" s="42">
        <f t="shared" si="9"/>
      </c>
      <c r="O27" s="42">
        <f t="shared" si="10"/>
      </c>
      <c r="P27" s="42">
        <f t="shared" si="11"/>
      </c>
      <c r="Q27" s="40">
        <f>IF(A27=1,IF('Deposit Sheet'!A39="Individual",CONCATENATE('Deposit Sheet'!B39," ",'Deposit Sheet'!C39),'Deposit Sheet'!D39),"")</f>
      </c>
      <c r="R27" s="39">
        <f>IF(A27=1,CONCATENATE("Batch# ",'Deposit Sheet'!$C$8),"")</f>
      </c>
      <c r="S27" s="45">
        <f t="shared" si="12"/>
      </c>
      <c r="T27" s="39">
        <f t="shared" si="13"/>
      </c>
      <c r="U27" s="45"/>
      <c r="V27" s="45"/>
      <c r="W27" s="39">
        <f>IF('Deposit Sheet'!U39="","",'Deposit Sheet'!U39)</f>
      </c>
    </row>
    <row r="28" spans="1:23" ht="17.25" customHeight="1">
      <c r="A28" s="24">
        <f>IF(TRIM('Deposit Sheet'!A40)="","",1)</f>
      </c>
      <c r="B28" s="42">
        <f t="shared" si="0"/>
      </c>
      <c r="C28" s="42">
        <f t="shared" si="1"/>
      </c>
      <c r="D28" s="39">
        <f>IF(A28=1,CONCATENATE('Deposit Sheet'!M40,"-",'Deposit Sheet'!N40),"")</f>
      </c>
      <c r="E28" s="43">
        <f>IF('Deposit Sheet'!Q40="","",0-'Deposit Sheet'!Q40)</f>
      </c>
      <c r="F28" s="42">
        <f t="shared" si="2"/>
      </c>
      <c r="G28" s="42">
        <f t="shared" si="3"/>
      </c>
      <c r="H28" s="44">
        <f t="shared" si="4"/>
      </c>
      <c r="I28" s="42">
        <f t="shared" si="5"/>
      </c>
      <c r="J28" s="42">
        <f t="shared" si="6"/>
      </c>
      <c r="K28" s="42">
        <f t="shared" si="7"/>
      </c>
      <c r="L28" s="50">
        <f>IF(A28=1,'Deposit Sheet'!$C$9,"")</f>
      </c>
      <c r="M28" s="42">
        <f t="shared" si="8"/>
      </c>
      <c r="N28" s="42">
        <f t="shared" si="9"/>
      </c>
      <c r="O28" s="42">
        <f t="shared" si="10"/>
      </c>
      <c r="P28" s="42">
        <f t="shared" si="11"/>
      </c>
      <c r="Q28" s="40">
        <f>IF(A28=1,IF('Deposit Sheet'!A40="Individual",CONCATENATE('Deposit Sheet'!B40," ",'Deposit Sheet'!C40),'Deposit Sheet'!D40),"")</f>
      </c>
      <c r="R28" s="39">
        <f>IF(A28=1,CONCATENATE("Batch# ",'Deposit Sheet'!$C$8),"")</f>
      </c>
      <c r="S28" s="45">
        <f t="shared" si="12"/>
      </c>
      <c r="T28" s="39">
        <f t="shared" si="13"/>
      </c>
      <c r="U28" s="45"/>
      <c r="V28" s="45"/>
      <c r="W28" s="39">
        <f>IF('Deposit Sheet'!U40="","",'Deposit Sheet'!U40)</f>
      </c>
    </row>
    <row r="29" spans="1:23" ht="17.25" customHeight="1">
      <c r="A29" s="24">
        <f>IF(TRIM('Deposit Sheet'!A41)="","",1)</f>
      </c>
      <c r="B29" s="42">
        <f t="shared" si="0"/>
      </c>
      <c r="C29" s="42">
        <f t="shared" si="1"/>
      </c>
      <c r="D29" s="39">
        <f>IF(A29=1,CONCATENATE('Deposit Sheet'!M41,"-",'Deposit Sheet'!N41),"")</f>
      </c>
      <c r="E29" s="43">
        <f>IF('Deposit Sheet'!Q41="","",0-'Deposit Sheet'!Q41)</f>
      </c>
      <c r="F29" s="42">
        <f t="shared" si="2"/>
      </c>
      <c r="G29" s="42">
        <f t="shared" si="3"/>
      </c>
      <c r="H29" s="44">
        <f t="shared" si="4"/>
      </c>
      <c r="I29" s="42">
        <f t="shared" si="5"/>
      </c>
      <c r="J29" s="42">
        <f t="shared" si="6"/>
      </c>
      <c r="K29" s="42">
        <f t="shared" si="7"/>
      </c>
      <c r="L29" s="50">
        <f>IF(A29=1,'Deposit Sheet'!$C$9,"")</f>
      </c>
      <c r="M29" s="42">
        <f t="shared" si="8"/>
      </c>
      <c r="N29" s="42">
        <f t="shared" si="9"/>
      </c>
      <c r="O29" s="42">
        <f t="shared" si="10"/>
      </c>
      <c r="P29" s="42">
        <f t="shared" si="11"/>
      </c>
      <c r="Q29" s="40">
        <f>IF(A29=1,IF('Deposit Sheet'!A41="Individual",CONCATENATE('Deposit Sheet'!B41," ",'Deposit Sheet'!C41),'Deposit Sheet'!D41),"")</f>
      </c>
      <c r="R29" s="39">
        <f>IF(A29=1,CONCATENATE("Batch# ",'Deposit Sheet'!$C$8),"")</f>
      </c>
      <c r="S29" s="45">
        <f t="shared" si="12"/>
      </c>
      <c r="T29" s="39">
        <f t="shared" si="13"/>
      </c>
      <c r="U29" s="45"/>
      <c r="V29" s="45"/>
      <c r="W29" s="39">
        <f>IF('Deposit Sheet'!U41="","",'Deposit Sheet'!U41)</f>
      </c>
    </row>
    <row r="30" spans="1:23" ht="17.25" customHeight="1">
      <c r="A30" s="24">
        <f>IF(TRIM('Deposit Sheet'!A42)="","",1)</f>
      </c>
      <c r="B30" s="42">
        <f t="shared" si="0"/>
      </c>
      <c r="C30" s="42">
        <f t="shared" si="1"/>
      </c>
      <c r="D30" s="39">
        <f>IF(A30=1,CONCATENATE('Deposit Sheet'!M42,"-",'Deposit Sheet'!N42),"")</f>
      </c>
      <c r="E30" s="43">
        <f>IF('Deposit Sheet'!Q42="","",0-'Deposit Sheet'!Q42)</f>
      </c>
      <c r="F30" s="42">
        <f t="shared" si="2"/>
      </c>
      <c r="G30" s="42">
        <f t="shared" si="3"/>
      </c>
      <c r="H30" s="44">
        <f t="shared" si="4"/>
      </c>
      <c r="I30" s="42">
        <f t="shared" si="5"/>
      </c>
      <c r="J30" s="42">
        <f t="shared" si="6"/>
      </c>
      <c r="K30" s="42">
        <f t="shared" si="7"/>
      </c>
      <c r="L30" s="50">
        <f>IF(A30=1,'Deposit Sheet'!$C$9,"")</f>
      </c>
      <c r="M30" s="42">
        <f t="shared" si="8"/>
      </c>
      <c r="N30" s="42">
        <f t="shared" si="9"/>
      </c>
      <c r="O30" s="42">
        <f t="shared" si="10"/>
      </c>
      <c r="P30" s="42">
        <f t="shared" si="11"/>
      </c>
      <c r="Q30" s="40">
        <f>IF(A30=1,IF('Deposit Sheet'!A42="Individual",CONCATENATE('Deposit Sheet'!B42," ",'Deposit Sheet'!C42),'Deposit Sheet'!D42),"")</f>
      </c>
      <c r="R30" s="39">
        <f>IF(A30=1,CONCATENATE("Batch# ",'Deposit Sheet'!$C$8),"")</f>
      </c>
      <c r="S30" s="45">
        <f t="shared" si="12"/>
      </c>
      <c r="T30" s="39">
        <f t="shared" si="13"/>
      </c>
      <c r="U30" s="45"/>
      <c r="V30" s="45"/>
      <c r="W30" s="39">
        <f>IF('Deposit Sheet'!U42="","",'Deposit Sheet'!U42)</f>
      </c>
    </row>
    <row r="31" spans="1:23" ht="17.25" customHeight="1">
      <c r="A31" s="24">
        <f>IF(TRIM('Deposit Sheet'!A43)="","",1)</f>
      </c>
      <c r="B31" s="42">
        <f t="shared" si="0"/>
      </c>
      <c r="C31" s="42">
        <f t="shared" si="1"/>
      </c>
      <c r="D31" s="39">
        <f>IF(A31=1,CONCATENATE('Deposit Sheet'!M43,"-",'Deposit Sheet'!N43),"")</f>
      </c>
      <c r="E31" s="43">
        <f>IF('Deposit Sheet'!Q43="","",0-'Deposit Sheet'!Q43)</f>
      </c>
      <c r="F31" s="42">
        <f t="shared" si="2"/>
      </c>
      <c r="G31" s="42">
        <f t="shared" si="3"/>
      </c>
      <c r="H31" s="44">
        <f t="shared" si="4"/>
      </c>
      <c r="I31" s="42">
        <f t="shared" si="5"/>
      </c>
      <c r="J31" s="42">
        <f t="shared" si="6"/>
      </c>
      <c r="K31" s="42">
        <f t="shared" si="7"/>
      </c>
      <c r="L31" s="50">
        <f>IF(A31=1,'Deposit Sheet'!$C$9,"")</f>
      </c>
      <c r="M31" s="42">
        <f t="shared" si="8"/>
      </c>
      <c r="N31" s="42">
        <f t="shared" si="9"/>
      </c>
      <c r="O31" s="42">
        <f t="shared" si="10"/>
      </c>
      <c r="P31" s="42">
        <f t="shared" si="11"/>
      </c>
      <c r="Q31" s="40">
        <f>IF(A31=1,IF('Deposit Sheet'!A43="Individual",CONCATENATE('Deposit Sheet'!B43," ",'Deposit Sheet'!C43),'Deposit Sheet'!D43),"")</f>
      </c>
      <c r="R31" s="39">
        <f>IF(A31=1,CONCATENATE("Batch# ",'Deposit Sheet'!$C$8),"")</f>
      </c>
      <c r="S31" s="45">
        <f t="shared" si="12"/>
      </c>
      <c r="T31" s="39">
        <f t="shared" si="13"/>
      </c>
      <c r="U31" s="45"/>
      <c r="V31" s="45"/>
      <c r="W31" s="39">
        <f>IF('Deposit Sheet'!U43="","",'Deposit Sheet'!U43)</f>
      </c>
    </row>
    <row r="32" spans="1:23" ht="17.25" customHeight="1">
      <c r="A32" s="24">
        <f>IF(TRIM('Deposit Sheet'!A44)="","",1)</f>
      </c>
      <c r="B32" s="42">
        <f t="shared" si="0"/>
      </c>
      <c r="C32" s="42">
        <f t="shared" si="1"/>
      </c>
      <c r="D32" s="39">
        <f>IF(A32=1,CONCATENATE('Deposit Sheet'!M44,"-",'Deposit Sheet'!N44),"")</f>
      </c>
      <c r="E32" s="43">
        <f>IF('Deposit Sheet'!Q44="","",0-'Deposit Sheet'!Q44)</f>
      </c>
      <c r="F32" s="42">
        <f t="shared" si="2"/>
      </c>
      <c r="G32" s="42">
        <f t="shared" si="3"/>
      </c>
      <c r="H32" s="44">
        <f t="shared" si="4"/>
      </c>
      <c r="I32" s="42">
        <f t="shared" si="5"/>
      </c>
      <c r="J32" s="42">
        <f t="shared" si="6"/>
      </c>
      <c r="K32" s="42">
        <f t="shared" si="7"/>
      </c>
      <c r="L32" s="50">
        <f>IF(A32=1,'Deposit Sheet'!$C$9,"")</f>
      </c>
      <c r="M32" s="42">
        <f t="shared" si="8"/>
      </c>
      <c r="N32" s="42">
        <f t="shared" si="9"/>
      </c>
      <c r="O32" s="42">
        <f t="shared" si="10"/>
      </c>
      <c r="P32" s="42">
        <f t="shared" si="11"/>
      </c>
      <c r="Q32" s="40">
        <f>IF(A32=1,IF('Deposit Sheet'!A44="Individual",CONCATENATE('Deposit Sheet'!B44," ",'Deposit Sheet'!C44),'Deposit Sheet'!D44),"")</f>
      </c>
      <c r="R32" s="39">
        <f>IF(A32=1,CONCATENATE("Batch# ",'Deposit Sheet'!$C$8),"")</f>
      </c>
      <c r="S32" s="45">
        <f t="shared" si="12"/>
      </c>
      <c r="T32" s="39">
        <f t="shared" si="13"/>
      </c>
      <c r="U32" s="45"/>
      <c r="V32" s="45"/>
      <c r="W32" s="39">
        <f>IF('Deposit Sheet'!U44="","",'Deposit Sheet'!U44)</f>
      </c>
    </row>
    <row r="33" spans="1:23" ht="17.25" customHeight="1">
      <c r="A33" s="24">
        <f>IF(TRIM('Deposit Sheet'!A45)="","",1)</f>
      </c>
      <c r="B33" s="42">
        <f t="shared" si="0"/>
      </c>
      <c r="C33" s="42">
        <f t="shared" si="1"/>
      </c>
      <c r="D33" s="39">
        <f>IF(A33=1,CONCATENATE('Deposit Sheet'!M45,"-",'Deposit Sheet'!N45),"")</f>
      </c>
      <c r="E33" s="43">
        <f>IF('Deposit Sheet'!Q45="","",0-'Deposit Sheet'!Q45)</f>
      </c>
      <c r="F33" s="42">
        <f t="shared" si="2"/>
      </c>
      <c r="G33" s="42">
        <f t="shared" si="3"/>
      </c>
      <c r="H33" s="44">
        <f t="shared" si="4"/>
      </c>
      <c r="I33" s="42">
        <f t="shared" si="5"/>
      </c>
      <c r="J33" s="42">
        <f t="shared" si="6"/>
      </c>
      <c r="K33" s="42">
        <f t="shared" si="7"/>
      </c>
      <c r="L33" s="50">
        <f>IF(A33=1,'Deposit Sheet'!$C$9,"")</f>
      </c>
      <c r="M33" s="42">
        <f t="shared" si="8"/>
      </c>
      <c r="N33" s="42">
        <f t="shared" si="9"/>
      </c>
      <c r="O33" s="42">
        <f t="shared" si="10"/>
      </c>
      <c r="P33" s="42">
        <f t="shared" si="11"/>
      </c>
      <c r="Q33" s="40">
        <f>IF(A33=1,IF('Deposit Sheet'!A45="Individual",CONCATENATE('Deposit Sheet'!B45," ",'Deposit Sheet'!C45),'Deposit Sheet'!D45),"")</f>
      </c>
      <c r="R33" s="39">
        <f>IF(A33=1,CONCATENATE("Batch# ",'Deposit Sheet'!$C$8),"")</f>
      </c>
      <c r="S33" s="45">
        <f t="shared" si="12"/>
      </c>
      <c r="T33" s="39">
        <f t="shared" si="13"/>
      </c>
      <c r="U33" s="45"/>
      <c r="V33" s="45"/>
      <c r="W33" s="39">
        <f>IF('Deposit Sheet'!U45="","",'Deposit Sheet'!U45)</f>
      </c>
    </row>
    <row r="34" spans="1:23" ht="17.25" customHeight="1">
      <c r="A34" s="24">
        <f>IF(TRIM('Deposit Sheet'!A46)="","",1)</f>
      </c>
      <c r="B34" s="42">
        <f t="shared" si="0"/>
      </c>
      <c r="C34" s="42">
        <f t="shared" si="1"/>
      </c>
      <c r="D34" s="39">
        <f>IF(A34=1,CONCATENATE('Deposit Sheet'!M46,"-",'Deposit Sheet'!N46),"")</f>
      </c>
      <c r="E34" s="43">
        <f>IF('Deposit Sheet'!Q46="","",0-'Deposit Sheet'!Q46)</f>
      </c>
      <c r="F34" s="42">
        <f t="shared" si="2"/>
      </c>
      <c r="G34" s="42">
        <f t="shared" si="3"/>
      </c>
      <c r="H34" s="44">
        <f t="shared" si="4"/>
      </c>
      <c r="I34" s="42">
        <f t="shared" si="5"/>
      </c>
      <c r="J34" s="42">
        <f t="shared" si="6"/>
      </c>
      <c r="K34" s="42">
        <f t="shared" si="7"/>
      </c>
      <c r="L34" s="50">
        <f>IF(A34=1,'Deposit Sheet'!$C$9,"")</f>
      </c>
      <c r="M34" s="42">
        <f t="shared" si="8"/>
      </c>
      <c r="N34" s="42">
        <f t="shared" si="9"/>
      </c>
      <c r="O34" s="42">
        <f t="shared" si="10"/>
      </c>
      <c r="P34" s="42">
        <f t="shared" si="11"/>
      </c>
      <c r="Q34" s="40">
        <f>IF(A34=1,IF('Deposit Sheet'!A46="Individual",CONCATENATE('Deposit Sheet'!B46," ",'Deposit Sheet'!C46),'Deposit Sheet'!D46),"")</f>
      </c>
      <c r="R34" s="39">
        <f>IF(A34=1,CONCATENATE("Batch# ",'Deposit Sheet'!$C$8),"")</f>
      </c>
      <c r="S34" s="45">
        <f t="shared" si="12"/>
      </c>
      <c r="T34" s="39">
        <f t="shared" si="13"/>
      </c>
      <c r="U34" s="45"/>
      <c r="V34" s="45"/>
      <c r="W34" s="39">
        <f>IF('Deposit Sheet'!U46="","",'Deposit Sheet'!U46)</f>
      </c>
    </row>
    <row r="35" spans="1:23" ht="17.25" customHeight="1">
      <c r="A35" s="24">
        <f>IF(TRIM('Deposit Sheet'!A47)="","",1)</f>
      </c>
      <c r="B35" s="42">
        <f t="shared" si="0"/>
      </c>
      <c r="C35" s="42">
        <f t="shared" si="1"/>
      </c>
      <c r="D35" s="39">
        <f>IF(A35=1,CONCATENATE('Deposit Sheet'!M47,"-",'Deposit Sheet'!N47),"")</f>
      </c>
      <c r="E35" s="43">
        <f>IF('Deposit Sheet'!Q47="","",0-'Deposit Sheet'!Q47)</f>
      </c>
      <c r="F35" s="42">
        <f t="shared" si="2"/>
      </c>
      <c r="G35" s="42">
        <f t="shared" si="3"/>
      </c>
      <c r="H35" s="44">
        <f t="shared" si="4"/>
      </c>
      <c r="I35" s="42">
        <f t="shared" si="5"/>
      </c>
      <c r="J35" s="42">
        <f t="shared" si="6"/>
      </c>
      <c r="K35" s="42">
        <f t="shared" si="7"/>
      </c>
      <c r="L35" s="50">
        <f>IF(A35=1,'Deposit Sheet'!$C$9,"")</f>
      </c>
      <c r="M35" s="42">
        <f t="shared" si="8"/>
      </c>
      <c r="N35" s="42">
        <f t="shared" si="9"/>
      </c>
      <c r="O35" s="42">
        <f t="shared" si="10"/>
      </c>
      <c r="P35" s="42">
        <f t="shared" si="11"/>
      </c>
      <c r="Q35" s="40">
        <f>IF(A35=1,IF('Deposit Sheet'!A47="Individual",CONCATENATE('Deposit Sheet'!B47," ",'Deposit Sheet'!C47),'Deposit Sheet'!D47),"")</f>
      </c>
      <c r="R35" s="39">
        <f>IF(A35=1,CONCATENATE("Batch# ",'Deposit Sheet'!$C$8),"")</f>
      </c>
      <c r="S35" s="45">
        <f t="shared" si="12"/>
      </c>
      <c r="T35" s="39">
        <f t="shared" si="13"/>
      </c>
      <c r="U35" s="45"/>
      <c r="V35" s="45"/>
      <c r="W35" s="39">
        <f>IF('Deposit Sheet'!U47="","",'Deposit Sheet'!U47)</f>
      </c>
    </row>
    <row r="36" spans="1:23" ht="17.25" customHeight="1">
      <c r="A36" s="24">
        <f>IF(TRIM('Deposit Sheet'!A48)="","",1)</f>
      </c>
      <c r="B36" s="42">
        <f t="shared" si="0"/>
      </c>
      <c r="C36" s="42">
        <f t="shared" si="1"/>
      </c>
      <c r="D36" s="39">
        <f>IF(A36=1,CONCATENATE('Deposit Sheet'!M48,"-",'Deposit Sheet'!N48),"")</f>
      </c>
      <c r="E36" s="43">
        <f>IF('Deposit Sheet'!Q48="","",0-'Deposit Sheet'!Q48)</f>
      </c>
      <c r="F36" s="42">
        <f t="shared" si="2"/>
      </c>
      <c r="G36" s="42">
        <f t="shared" si="3"/>
      </c>
      <c r="H36" s="44">
        <f t="shared" si="4"/>
      </c>
      <c r="I36" s="42">
        <f t="shared" si="5"/>
      </c>
      <c r="J36" s="42">
        <f t="shared" si="6"/>
      </c>
      <c r="K36" s="42">
        <f t="shared" si="7"/>
      </c>
      <c r="L36" s="50">
        <f>IF(A36=1,'Deposit Sheet'!$C$9,"")</f>
      </c>
      <c r="M36" s="42">
        <f t="shared" si="8"/>
      </c>
      <c r="N36" s="42">
        <f t="shared" si="9"/>
      </c>
      <c r="O36" s="42">
        <f t="shared" si="10"/>
      </c>
      <c r="P36" s="42">
        <f t="shared" si="11"/>
      </c>
      <c r="Q36" s="40">
        <f>IF(A36=1,IF('Deposit Sheet'!A48="Individual",CONCATENATE('Deposit Sheet'!B48," ",'Deposit Sheet'!C48),'Deposit Sheet'!D48),"")</f>
      </c>
      <c r="R36" s="39">
        <f>IF(A36=1,CONCATENATE("Batch# ",'Deposit Sheet'!$C$8),"")</f>
      </c>
      <c r="S36" s="45">
        <f t="shared" si="12"/>
      </c>
      <c r="T36" s="39">
        <f t="shared" si="13"/>
      </c>
      <c r="U36" s="45"/>
      <c r="V36" s="45"/>
      <c r="W36" s="39">
        <f>IF('Deposit Sheet'!U48="","",'Deposit Sheet'!U48)</f>
      </c>
    </row>
  </sheetData>
  <sheetProtection password="ED84" sheet="1"/>
  <printOptions gridLines="1"/>
  <pageMargins left="0.748" right="0.748" top="1.456" bottom="0.984" header="0.511" footer="0.511"/>
  <pageSetup horizontalDpi="600" verticalDpi="600" orientation="landscape" r:id="rId1"/>
  <headerFooter>
    <oddHeader>&amp;LBank Deposit Slip
for: &amp;D&amp;C&amp;"MS Sans Serif,Bold"&amp;12Redemptorists&amp;"MS Sans Serif,Regular"&amp;10
426 St. Germain Ave
Toronto, ON. 
416-789-3217</oddHeader>
    <oddFooter>&amp;L&amp;A&amp;CPage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J2"/>
  <sheetViews>
    <sheetView zoomScalePageLayoutView="0" workbookViewId="0" topLeftCell="C1">
      <selection activeCell="C1" sqref="A1:IV16384"/>
    </sheetView>
  </sheetViews>
  <sheetFormatPr defaultColWidth="9.140625" defaultRowHeight="12.75"/>
  <cols>
    <col min="1" max="1" width="9.421875" style="1" hidden="1" customWidth="1"/>
    <col min="2" max="2" width="13.140625" style="1" hidden="1" customWidth="1"/>
    <col min="3" max="3" width="16.421875" style="1" customWidth="1"/>
    <col min="4" max="4" width="16.00390625" style="35" hidden="1" customWidth="1"/>
    <col min="5" max="5" width="12.8515625" style="1" bestFit="1" customWidth="1"/>
    <col min="6" max="6" width="14.00390625" style="38" customWidth="1"/>
    <col min="7" max="7" width="9.7109375" style="35" hidden="1" customWidth="1"/>
    <col min="8" max="8" width="15.140625" style="35" hidden="1" customWidth="1"/>
    <col min="9" max="9" width="29.28125" style="1" customWidth="1"/>
    <col min="10" max="10" width="14.7109375" style="35" hidden="1" customWidth="1"/>
    <col min="11" max="16384" width="9.140625" style="1" customWidth="1"/>
  </cols>
  <sheetData>
    <row r="1" spans="1:10" s="35" customFormat="1" ht="14.25" thickBot="1" thickTop="1">
      <c r="A1" s="30" t="s">
        <v>0</v>
      </c>
      <c r="B1" s="30" t="s">
        <v>1</v>
      </c>
      <c r="C1" s="31" t="s">
        <v>2</v>
      </c>
      <c r="D1" s="32" t="s">
        <v>3</v>
      </c>
      <c r="E1" s="32" t="s">
        <v>4</v>
      </c>
      <c r="F1" s="33" t="s">
        <v>5</v>
      </c>
      <c r="G1" s="32" t="s">
        <v>6</v>
      </c>
      <c r="H1" s="32" t="s">
        <v>7</v>
      </c>
      <c r="I1" s="32" t="s">
        <v>8</v>
      </c>
      <c r="J1" s="34" t="s">
        <v>9</v>
      </c>
    </row>
    <row r="2" spans="1:10" ht="14.25" thickBot="1" thickTop="1">
      <c r="A2" s="36">
        <v>1</v>
      </c>
      <c r="B2" s="36" t="s">
        <v>10</v>
      </c>
      <c r="C2" s="37"/>
      <c r="D2" s="46" t="s">
        <v>216</v>
      </c>
      <c r="E2" s="2"/>
      <c r="F2" s="3"/>
      <c r="G2" s="46">
        <v>0</v>
      </c>
      <c r="H2" s="46">
        <v>0</v>
      </c>
      <c r="I2" s="49" t="str">
        <f>CONCATENATE("Deposit ",'Deposit Sheet'!C8)</f>
        <v>Deposit </v>
      </c>
      <c r="J2" s="47">
        <f>'Deposit Sheet'!C9</f>
        <v>0</v>
      </c>
    </row>
    <row r="3" ht="13.5" thickTop="1"/>
  </sheetData>
  <sheetProtection password="ED84" sheet="1" objects="1" scenarios="1"/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37"/>
  <sheetViews>
    <sheetView zoomScalePageLayoutView="0" workbookViewId="0" topLeftCell="J2">
      <selection activeCell="AB25" sqref="AB25"/>
    </sheetView>
  </sheetViews>
  <sheetFormatPr defaultColWidth="13.140625" defaultRowHeight="12.75"/>
  <cols>
    <col min="1" max="1" width="7.28125" style="0" bestFit="1" customWidth="1"/>
    <col min="2" max="2" width="9.421875" style="0" bestFit="1" customWidth="1"/>
    <col min="3" max="3" width="10.28125" style="0" bestFit="1" customWidth="1"/>
    <col min="4" max="4" width="12.57421875" style="0" bestFit="1" customWidth="1"/>
    <col min="5" max="5" width="10.28125" style="0" bestFit="1" customWidth="1"/>
    <col min="6" max="7" width="17.7109375" style="0" bestFit="1" customWidth="1"/>
    <col min="8" max="8" width="15.140625" style="0" bestFit="1" customWidth="1"/>
    <col min="9" max="9" width="8.28125" style="0" bestFit="1" customWidth="1"/>
    <col min="10" max="10" width="13.8515625" style="0" bestFit="1" customWidth="1"/>
    <col min="11" max="11" width="4.140625" style="0" bestFit="1" customWidth="1"/>
    <col min="12" max="12" width="5.00390625" style="0" bestFit="1" customWidth="1"/>
    <col min="13" max="13" width="11.57421875" style="0" bestFit="1" customWidth="1"/>
    <col min="14" max="14" width="8.00390625" style="0" bestFit="1" customWidth="1"/>
    <col min="15" max="15" width="5.8515625" style="0" bestFit="1" customWidth="1"/>
    <col min="16" max="16" width="8.7109375" style="0" bestFit="1" customWidth="1"/>
    <col min="17" max="17" width="11.28125" style="0" bestFit="1" customWidth="1"/>
    <col min="18" max="18" width="15.57421875" style="0" bestFit="1" customWidth="1"/>
    <col min="19" max="19" width="15.140625" style="0" bestFit="1" customWidth="1"/>
    <col min="20" max="20" width="10.140625" style="0" bestFit="1" customWidth="1"/>
    <col min="21" max="21" width="12.421875" style="0" bestFit="1" customWidth="1"/>
    <col min="22" max="22" width="15.140625" style="0" bestFit="1" customWidth="1"/>
    <col min="23" max="23" width="10.140625" style="0" bestFit="1" customWidth="1"/>
    <col min="24" max="24" width="14.140625" style="0" bestFit="1" customWidth="1"/>
    <col min="25" max="25" width="7.421875" style="0" bestFit="1" customWidth="1"/>
    <col min="26" max="26" width="15.8515625" style="97" bestFit="1" customWidth="1"/>
    <col min="27" max="27" width="10.8515625" style="0" bestFit="1" customWidth="1"/>
    <col min="28" max="28" width="12.7109375" style="0" bestFit="1" customWidth="1"/>
    <col min="29" max="29" width="17.8515625" style="0" bestFit="1" customWidth="1"/>
    <col min="30" max="30" width="17.00390625" style="0" bestFit="1" customWidth="1"/>
    <col min="31" max="31" width="12.28125" style="97" bestFit="1" customWidth="1"/>
    <col min="32" max="32" width="13.57421875" style="0" bestFit="1" customWidth="1"/>
    <col min="33" max="33" width="10.00390625" style="0" bestFit="1" customWidth="1"/>
    <col min="34" max="34" width="12.7109375" style="0" bestFit="1" customWidth="1"/>
    <col min="35" max="35" width="13.140625" style="97" customWidth="1"/>
    <col min="36" max="36" width="15.140625" style="0" bestFit="1" customWidth="1"/>
    <col min="37" max="38" width="13.421875" style="0" bestFit="1" customWidth="1"/>
    <col min="39" max="39" width="12.8515625" style="0" bestFit="1" customWidth="1"/>
  </cols>
  <sheetData>
    <row r="1" spans="3:35" ht="12.75">
      <c r="C1" t="s">
        <v>240</v>
      </c>
      <c r="E1" t="s">
        <v>241</v>
      </c>
      <c r="H1" t="s">
        <v>242</v>
      </c>
      <c r="I1" t="s">
        <v>31</v>
      </c>
      <c r="K1" t="s">
        <v>34</v>
      </c>
      <c r="L1" t="s">
        <v>53</v>
      </c>
      <c r="M1" t="s">
        <v>33</v>
      </c>
      <c r="N1" t="s">
        <v>47</v>
      </c>
      <c r="O1" t="s">
        <v>273</v>
      </c>
      <c r="P1" t="s">
        <v>271</v>
      </c>
      <c r="Q1" t="s">
        <v>272</v>
      </c>
      <c r="R1" t="s">
        <v>45</v>
      </c>
      <c r="T1" t="s">
        <v>270</v>
      </c>
      <c r="U1" t="s">
        <v>248</v>
      </c>
      <c r="V1" t="s">
        <v>246</v>
      </c>
      <c r="W1" t="s">
        <v>247</v>
      </c>
      <c r="X1" t="s">
        <v>249</v>
      </c>
      <c r="Y1" t="s">
        <v>44</v>
      </c>
      <c r="Z1" s="97" t="s">
        <v>230</v>
      </c>
      <c r="AA1" t="s">
        <v>280</v>
      </c>
      <c r="AB1" t="s">
        <v>277</v>
      </c>
      <c r="AC1" t="s">
        <v>323</v>
      </c>
      <c r="AD1" t="s">
        <v>287</v>
      </c>
      <c r="AG1" t="s">
        <v>290</v>
      </c>
      <c r="AH1" t="s">
        <v>289</v>
      </c>
      <c r="AI1" s="97" t="s">
        <v>288</v>
      </c>
    </row>
    <row r="2" spans="1:39" ht="12.75">
      <c r="A2" s="98" t="s">
        <v>250</v>
      </c>
      <c r="B2" t="s">
        <v>317</v>
      </c>
      <c r="C2" t="s">
        <v>240</v>
      </c>
      <c r="D2" t="s">
        <v>318</v>
      </c>
      <c r="E2" t="s">
        <v>241</v>
      </c>
      <c r="F2" t="s">
        <v>319</v>
      </c>
      <c r="G2" t="s">
        <v>320</v>
      </c>
      <c r="H2" t="s">
        <v>242</v>
      </c>
      <c r="I2" t="s">
        <v>31</v>
      </c>
      <c r="J2" t="s">
        <v>321</v>
      </c>
      <c r="K2" t="s">
        <v>34</v>
      </c>
      <c r="L2" t="s">
        <v>53</v>
      </c>
      <c r="M2" t="s">
        <v>33</v>
      </c>
      <c r="N2" t="s">
        <v>47</v>
      </c>
      <c r="O2" t="s">
        <v>273</v>
      </c>
      <c r="P2" t="s">
        <v>271</v>
      </c>
      <c r="Q2" t="s">
        <v>272</v>
      </c>
      <c r="R2" t="s">
        <v>45</v>
      </c>
      <c r="S2" t="s">
        <v>322</v>
      </c>
      <c r="T2" t="s">
        <v>270</v>
      </c>
      <c r="U2" t="s">
        <v>248</v>
      </c>
      <c r="V2" t="s">
        <v>246</v>
      </c>
      <c r="W2" t="s">
        <v>247</v>
      </c>
      <c r="X2" s="98" t="s">
        <v>249</v>
      </c>
      <c r="Y2" t="s">
        <v>44</v>
      </c>
      <c r="Z2" s="97" t="s">
        <v>230</v>
      </c>
      <c r="AA2" t="s">
        <v>280</v>
      </c>
      <c r="AB2" t="s">
        <v>277</v>
      </c>
      <c r="AC2" t="s">
        <v>323</v>
      </c>
      <c r="AD2" t="s">
        <v>287</v>
      </c>
      <c r="AE2" s="97" t="s">
        <v>324</v>
      </c>
      <c r="AF2" t="s">
        <v>325</v>
      </c>
      <c r="AG2" t="s">
        <v>290</v>
      </c>
      <c r="AH2" t="s">
        <v>289</v>
      </c>
      <c r="AI2" s="97" t="s">
        <v>288</v>
      </c>
      <c r="AJ2" t="s">
        <v>326</v>
      </c>
      <c r="AK2" s="98" t="s">
        <v>329</v>
      </c>
      <c r="AL2" t="s">
        <v>327</v>
      </c>
      <c r="AM2" t="s">
        <v>328</v>
      </c>
    </row>
    <row r="3" spans="1:38" ht="12.75">
      <c r="A3">
        <f>IF(TRIM('Deposit Sheet'!A14)="","",'Deposit Sheet'!A14)</f>
      </c>
      <c r="C3">
        <f>IF(TRIM('Deposit Sheet'!B14)="","",'Deposit Sheet'!B14)</f>
      </c>
      <c r="E3">
        <f>IF(TRIM('Deposit Sheet'!C14)="","",'Deposit Sheet'!C14)</f>
      </c>
      <c r="H3">
        <f>IF(TRIM('Deposit Sheet'!D14)="","",'Deposit Sheet'!D14)</f>
      </c>
      <c r="I3">
        <f>IF(TRIM('Deposit Sheet'!E14)="","",'Deposit Sheet'!E14)</f>
      </c>
      <c r="K3">
        <f>IF(TRIM('Deposit Sheet'!F14)="","",'Deposit Sheet'!F14)</f>
      </c>
      <c r="L3">
        <f>IF(TRIM('Deposit Sheet'!G14)="","",'Deposit Sheet'!G14)</f>
      </c>
      <c r="M3">
        <f>IF(TRIM('Deposit Sheet'!H14)="","",'Deposit Sheet'!H14)</f>
      </c>
      <c r="N3">
        <f>IF(TRIM('Deposit Sheet'!I14)="","",'Deposit Sheet'!I14)</f>
      </c>
      <c r="O3">
        <f>IF(TRIM('Deposit Sheet'!J14)="","",'Deposit Sheet'!J14)</f>
      </c>
      <c r="P3">
        <f>IF(TRIM('Deposit Sheet'!K14)="","","Cash")</f>
      </c>
      <c r="Q3">
        <f>IF(TRIM('Deposit Sheet'!K14)="","",IF('Deposit Sheet'!K14="Debit","Cash-Cheques","Credit Cards"))</f>
      </c>
      <c r="R3">
        <f>IF(TRIM('Deposit Sheet'!K14)="","",IF('Deposit Sheet'!K14="Debit","Other","Credit Card"))</f>
      </c>
      <c r="T3">
        <f>IF(TRIM('Deposit Sheet'!K14)="","",IF('Deposit Sheet'!K14="Debit","",'Deposit Sheet'!K14))</f>
      </c>
      <c r="U3">
        <f>IF(W3="","",CONCATENATE(RIGHT(YEAR('Deposit Sheet'!$C$9),2),"-",'RE Import'!W3))</f>
      </c>
      <c r="V3">
        <f>IF(TRIM('Deposit Sheet'!N14)="","",CONCATENATE(RIGHT(YEAR('Deposit Sheet'!$C$9),2),"-",LEFT('Deposit Sheet'!N14,1),"00"))</f>
      </c>
      <c r="W3">
        <f>IF(TRIM('Deposit Sheet'!M14)="","",CONCATENATE('Deposit Sheet'!M14,"-",'Deposit Sheet'!N14))</f>
      </c>
      <c r="X3">
        <f aca="true" t="shared" si="0" ref="X3:X37">IF(U3="","","DON")</f>
      </c>
      <c r="Y3">
        <f>IF(TRIM('Deposit Sheet'!Q14)="","",'Deposit Sheet'!Q14)</f>
      </c>
      <c r="Z3" s="97">
        <f>IF(TRIM('Deposit Sheet'!AC14)="","",'Deposit Sheet'!AC14)</f>
      </c>
      <c r="AA3">
        <f>IF('Deposit Sheet'!R14="Yes","ENG_FR_General Thank You + Tax Receipt","")</f>
      </c>
      <c r="AB3">
        <f>IF('Deposit Sheet'!R14="","",IF('Deposit Sheet'!R14="Yes","Not Acknowledged","Do Not Acknowledge"))</f>
      </c>
      <c r="AC3">
        <f>IF(TRIM('Deposit Sheet'!R14)="","",IF('Deposit Sheet'!R14="Yes","Not Receipted","Do Not Receipt"))</f>
      </c>
      <c r="AD3">
        <f>IF(TRIM('Deposit Sheet'!R14)="","",IF('Deposit Sheet'!R14="No",0,IF(TRIM('Deposit Sheet'!S14)="",0,'Deposit Sheet'!S14)))</f>
      </c>
      <c r="AE3" s="97">
        <f>IF(TRIM('Deposit Sheet'!AC14)="","",'Deposit Sheet'!AC14)</f>
      </c>
      <c r="AF3">
        <f>IF(TRIM('Deposit Sheet'!Q14)="","","Do Not Post")</f>
      </c>
      <c r="AG3">
        <f>IF(TRIM('Deposit Sheet'!K14)="","",CONCATENATE("CCBatch#",'Deposit Sheet'!$C$8))</f>
      </c>
      <c r="AH3">
        <f>IF(TRIM('Deposit Sheet'!T14)="","",'Deposit Sheet'!T14)</f>
      </c>
      <c r="AI3" s="97">
        <f>IF('Deposit Sheet'!R14="Yes","RE Receipt","")</f>
      </c>
      <c r="AK3">
        <f>IF(TRIM('Deposit Sheet'!U14)="","","Gift Note")</f>
      </c>
      <c r="AL3">
        <f>IF(TRIM('Deposit Sheet'!U14)="","",'Deposit Sheet'!U14)</f>
      </c>
    </row>
    <row r="4" spans="1:38" ht="12.75">
      <c r="A4">
        <f>IF(TRIM('Deposit Sheet'!A15)="","",'Deposit Sheet'!A15)</f>
      </c>
      <c r="C4">
        <f>IF(TRIM('Deposit Sheet'!B15)="","",'Deposit Sheet'!B15)</f>
      </c>
      <c r="E4">
        <f>IF(TRIM('Deposit Sheet'!C15)="","",'Deposit Sheet'!C15)</f>
      </c>
      <c r="H4">
        <f>IF(TRIM('Deposit Sheet'!D15)="","",'Deposit Sheet'!D15)</f>
      </c>
      <c r="I4">
        <f>IF(TRIM('Deposit Sheet'!E15)="","",'Deposit Sheet'!E15)</f>
      </c>
      <c r="K4">
        <f>IF(TRIM('Deposit Sheet'!F15)="","",'Deposit Sheet'!F15)</f>
      </c>
      <c r="L4">
        <f>IF(TRIM('Deposit Sheet'!G15)="","",'Deposit Sheet'!G15)</f>
      </c>
      <c r="M4">
        <f>IF(TRIM('Deposit Sheet'!H15)="","",'Deposit Sheet'!H15)</f>
      </c>
      <c r="N4">
        <f>IF(TRIM('Deposit Sheet'!I15)="","",'Deposit Sheet'!I15)</f>
      </c>
      <c r="O4">
        <f>IF(TRIM('Deposit Sheet'!J15)="","",'Deposit Sheet'!J15)</f>
      </c>
      <c r="P4">
        <f>IF(TRIM('Deposit Sheet'!K15)="","","Cash")</f>
      </c>
      <c r="Q4">
        <f>IF(TRIM('Deposit Sheet'!K15)="","",IF('Deposit Sheet'!K15="Debit","Cash-Cheques","Credit Cards"))</f>
      </c>
      <c r="R4">
        <f>IF(TRIM('Deposit Sheet'!K15)="","",IF('Deposit Sheet'!K15="Debit","Other","Credit Card"))</f>
      </c>
      <c r="T4">
        <f>IF(TRIM('Deposit Sheet'!K15)="","",IF('Deposit Sheet'!K15="Debit","",'Deposit Sheet'!K15))</f>
      </c>
      <c r="U4">
        <f>IF(W4="","",CONCATENATE(RIGHT(YEAR('Deposit Sheet'!$C$9),2),"-",'RE Import'!W4))</f>
      </c>
      <c r="V4">
        <f>IF(TRIM('Deposit Sheet'!N15)="","",CONCATENATE(RIGHT(YEAR('Deposit Sheet'!$C$9),2),"-",LEFT('Deposit Sheet'!N15,1),"00"))</f>
      </c>
      <c r="W4">
        <f>IF(TRIM('Deposit Sheet'!M15)="","",CONCATENATE('Deposit Sheet'!M15,"-",'Deposit Sheet'!N15))</f>
      </c>
      <c r="X4">
        <f t="shared" si="0"/>
      </c>
      <c r="Y4">
        <f>IF(TRIM('Deposit Sheet'!Q15)="","",'Deposit Sheet'!Q15)</f>
      </c>
      <c r="Z4" s="97">
        <f>IF(TRIM('Deposit Sheet'!AC15)="","",'Deposit Sheet'!AC15)</f>
      </c>
      <c r="AA4">
        <f>IF('Deposit Sheet'!R15="Yes","ENG_FR_General Thank You + Tax Receipt","")</f>
      </c>
      <c r="AB4">
        <f>IF('Deposit Sheet'!R15="","",IF('Deposit Sheet'!R15="Yes","Not Acknowledged","Do Not Acknowledge"))</f>
      </c>
      <c r="AC4">
        <f>IF(TRIM('Deposit Sheet'!R15)="","",IF('Deposit Sheet'!R15="Yes","Not Receipted","Do Not Receipt"))</f>
      </c>
      <c r="AD4">
        <f>IF(TRIM('Deposit Sheet'!R15)="","",IF('Deposit Sheet'!R15="No",0,IF(TRIM('Deposit Sheet'!S15)="",0,'Deposit Sheet'!S15)))</f>
      </c>
      <c r="AE4" s="97">
        <f>IF(TRIM('Deposit Sheet'!AC15)="","",'Deposit Sheet'!AC15)</f>
      </c>
      <c r="AF4">
        <f>IF(TRIM('Deposit Sheet'!Q15)="","","Do Not Post")</f>
      </c>
      <c r="AG4">
        <f>IF(TRIM('Deposit Sheet'!K15)="","",CONCATENATE("CCBatch#",'Deposit Sheet'!$C$8))</f>
      </c>
      <c r="AH4">
        <f>IF(TRIM('Deposit Sheet'!T15)="","",'Deposit Sheet'!T15)</f>
      </c>
      <c r="AI4" s="97">
        <f>IF('Deposit Sheet'!R15="Yes","RE Receipt","")</f>
      </c>
      <c r="AK4">
        <f>IF(TRIM('Deposit Sheet'!U15)="","","Gift Note")</f>
      </c>
      <c r="AL4">
        <f>IF(TRIM('Deposit Sheet'!U15)="","",'Deposit Sheet'!U15)</f>
      </c>
    </row>
    <row r="5" spans="1:38" ht="12.75">
      <c r="A5">
        <f>IF(TRIM('Deposit Sheet'!A16)="","",'Deposit Sheet'!A16)</f>
      </c>
      <c r="C5">
        <f>IF(TRIM('Deposit Sheet'!B16)="","",'Deposit Sheet'!B16)</f>
      </c>
      <c r="E5">
        <f>IF(TRIM('Deposit Sheet'!C16)="","",'Deposit Sheet'!C16)</f>
      </c>
      <c r="H5">
        <f>IF(TRIM('Deposit Sheet'!D16)="","",'Deposit Sheet'!D16)</f>
      </c>
      <c r="I5">
        <f>IF(TRIM('Deposit Sheet'!E16)="","",'Deposit Sheet'!E16)</f>
      </c>
      <c r="K5">
        <f>IF(TRIM('Deposit Sheet'!F16)="","",'Deposit Sheet'!F16)</f>
      </c>
      <c r="L5">
        <f>IF(TRIM('Deposit Sheet'!G16)="","",'Deposit Sheet'!G16)</f>
      </c>
      <c r="M5">
        <f>IF(TRIM('Deposit Sheet'!H16)="","",'Deposit Sheet'!H16)</f>
      </c>
      <c r="N5">
        <f>IF(TRIM('Deposit Sheet'!I16)="","",'Deposit Sheet'!I16)</f>
      </c>
      <c r="O5">
        <f>IF(TRIM('Deposit Sheet'!J16)="","",'Deposit Sheet'!J16)</f>
      </c>
      <c r="P5">
        <f>IF(TRIM('Deposit Sheet'!K16)="","","Cash")</f>
      </c>
      <c r="Q5">
        <f>IF(TRIM('Deposit Sheet'!K16)="","",IF('Deposit Sheet'!K16="Debit","Cash-Cheques","Credit Cards"))</f>
      </c>
      <c r="R5">
        <f>IF(TRIM('Deposit Sheet'!K16)="","",IF('Deposit Sheet'!K16="Debit","Other","Credit Card"))</f>
      </c>
      <c r="T5">
        <f>IF(TRIM('Deposit Sheet'!K16)="","",IF('Deposit Sheet'!K16="Debit","",'Deposit Sheet'!K16))</f>
      </c>
      <c r="U5">
        <f>IF(W5="","",CONCATENATE(RIGHT(YEAR('Deposit Sheet'!$C$9),2),"-",'RE Import'!W5))</f>
      </c>
      <c r="V5">
        <f>IF(TRIM('Deposit Sheet'!N16)="","",CONCATENATE(RIGHT(YEAR('Deposit Sheet'!$C$9),2),"-",LEFT('Deposit Sheet'!N16,1),"00"))</f>
      </c>
      <c r="W5">
        <f>IF(TRIM('Deposit Sheet'!M16)="","",CONCATENATE('Deposit Sheet'!M16,"-",'Deposit Sheet'!N16))</f>
      </c>
      <c r="X5">
        <f t="shared" si="0"/>
      </c>
      <c r="Y5">
        <f>IF(TRIM('Deposit Sheet'!Q16)="","",'Deposit Sheet'!Q16)</f>
      </c>
      <c r="Z5" s="97">
        <f>IF(TRIM('Deposit Sheet'!AC16)="","",'Deposit Sheet'!AC16)</f>
      </c>
      <c r="AA5">
        <f>IF('Deposit Sheet'!R16="Yes","ENG_FR_General Thank You + Tax Receipt","")</f>
      </c>
      <c r="AB5">
        <f>IF('Deposit Sheet'!R16="","",IF('Deposit Sheet'!R16="Yes","Not Acknowledged","Do Not Acknowledge"))</f>
      </c>
      <c r="AC5">
        <f>IF(TRIM('Deposit Sheet'!R16)="","",IF('Deposit Sheet'!R16="Yes","Not Receipted","Do Not Receipt"))</f>
      </c>
      <c r="AD5">
        <f>IF(TRIM('Deposit Sheet'!R16)="","",IF('Deposit Sheet'!R16="No",0,IF(TRIM('Deposit Sheet'!S16)="",0,'Deposit Sheet'!S16)))</f>
      </c>
      <c r="AE5" s="97">
        <f>IF(TRIM('Deposit Sheet'!AC16)="","",'Deposit Sheet'!AC16)</f>
      </c>
      <c r="AF5">
        <f>IF(TRIM('Deposit Sheet'!Q16)="","","Do Not Post")</f>
      </c>
      <c r="AG5">
        <f>IF(TRIM('Deposit Sheet'!K16)="","",CONCATENATE("CCBatch#",'Deposit Sheet'!$C$8))</f>
      </c>
      <c r="AH5">
        <f>IF(TRIM('Deposit Sheet'!T16)="","",'Deposit Sheet'!T16)</f>
      </c>
      <c r="AI5" s="97">
        <f>IF('Deposit Sheet'!R16="Yes","RE Receipt","")</f>
      </c>
      <c r="AK5">
        <f>IF(TRIM('Deposit Sheet'!U16)="","","Gift Note")</f>
      </c>
      <c r="AL5">
        <f>IF(TRIM('Deposit Sheet'!U16)="","",'Deposit Sheet'!U16)</f>
      </c>
    </row>
    <row r="6" spans="1:38" ht="12.75">
      <c r="A6">
        <f>IF(TRIM('Deposit Sheet'!A17)="","",'Deposit Sheet'!A17)</f>
      </c>
      <c r="C6">
        <f>IF(TRIM('Deposit Sheet'!B17)="","",'Deposit Sheet'!B17)</f>
      </c>
      <c r="E6">
        <f>IF(TRIM('Deposit Sheet'!C17)="","",'Deposit Sheet'!C17)</f>
      </c>
      <c r="H6">
        <f>IF(TRIM('Deposit Sheet'!D17)="","",'Deposit Sheet'!D17)</f>
      </c>
      <c r="I6">
        <f>IF(TRIM('Deposit Sheet'!E17)="","",'Deposit Sheet'!E17)</f>
      </c>
      <c r="K6">
        <f>IF(TRIM('Deposit Sheet'!F17)="","",'Deposit Sheet'!F17)</f>
      </c>
      <c r="L6">
        <f>IF(TRIM('Deposit Sheet'!G17)="","",'Deposit Sheet'!G17)</f>
      </c>
      <c r="M6">
        <f>IF(TRIM('Deposit Sheet'!H17)="","",'Deposit Sheet'!H17)</f>
      </c>
      <c r="N6">
        <f>IF(TRIM('Deposit Sheet'!I17)="","",'Deposit Sheet'!I17)</f>
      </c>
      <c r="O6">
        <f>IF(TRIM('Deposit Sheet'!J17)="","",'Deposit Sheet'!J17)</f>
      </c>
      <c r="P6">
        <f>IF(TRIM('Deposit Sheet'!K17)="","","Cash")</f>
      </c>
      <c r="Q6">
        <f>IF(TRIM('Deposit Sheet'!K17)="","",IF('Deposit Sheet'!K17="Debit","Cash-Cheques","Credit Cards"))</f>
      </c>
      <c r="R6">
        <f>IF(TRIM('Deposit Sheet'!K17)="","",IF('Deposit Sheet'!K17="Debit","Other","Credit Card"))</f>
      </c>
      <c r="T6">
        <f>IF(TRIM('Deposit Sheet'!K17)="","",IF('Deposit Sheet'!K17="Debit","",'Deposit Sheet'!K17))</f>
      </c>
      <c r="U6">
        <f>IF(W6="","",CONCATENATE(RIGHT(YEAR('Deposit Sheet'!$C$9),2),"-",'RE Import'!W6))</f>
      </c>
      <c r="V6">
        <f>IF(TRIM('Deposit Sheet'!N17)="","",CONCATENATE(RIGHT(YEAR('Deposit Sheet'!$C$9),2),"-",LEFT('Deposit Sheet'!N17,1),"00"))</f>
      </c>
      <c r="W6">
        <f>IF(TRIM('Deposit Sheet'!M17)="","",CONCATENATE('Deposit Sheet'!M17,"-",'Deposit Sheet'!N17))</f>
      </c>
      <c r="X6">
        <f t="shared" si="0"/>
      </c>
      <c r="Y6">
        <f>IF(TRIM('Deposit Sheet'!Q17)="","",'Deposit Sheet'!Q17)</f>
      </c>
      <c r="Z6" s="97">
        <f>IF(TRIM('Deposit Sheet'!AC17)="","",'Deposit Sheet'!AC17)</f>
      </c>
      <c r="AA6">
        <f>IF('Deposit Sheet'!R17="Yes","ENG_FR_General Thank You + Tax Receipt","")</f>
      </c>
      <c r="AB6">
        <f>IF('Deposit Sheet'!R17="","",IF('Deposit Sheet'!R17="Yes","Not Acknowledged","Do Not Acknowledge"))</f>
      </c>
      <c r="AC6">
        <f>IF(TRIM('Deposit Sheet'!R17)="","",IF('Deposit Sheet'!R17="Yes","Not Receipted","Do Not Receipt"))</f>
      </c>
      <c r="AD6">
        <f>IF(TRIM('Deposit Sheet'!R17)="","",IF('Deposit Sheet'!R17="No",0,IF(TRIM('Deposit Sheet'!S17)="",0,'Deposit Sheet'!S17)))</f>
      </c>
      <c r="AE6" s="97">
        <f>IF(TRIM('Deposit Sheet'!AC17)="","",'Deposit Sheet'!AC17)</f>
      </c>
      <c r="AF6">
        <f>IF(TRIM('Deposit Sheet'!Q17)="","","Do Not Post")</f>
      </c>
      <c r="AG6">
        <f>IF(TRIM('Deposit Sheet'!K17)="","",CONCATENATE("CCBatch#",'Deposit Sheet'!$C$8))</f>
      </c>
      <c r="AH6">
        <f>IF(TRIM('Deposit Sheet'!T17)="","",'Deposit Sheet'!T17)</f>
      </c>
      <c r="AI6" s="97">
        <f>IF('Deposit Sheet'!R17="Yes","RE Receipt","")</f>
      </c>
      <c r="AK6">
        <f>IF(TRIM('Deposit Sheet'!U17)="","","Gift Note")</f>
      </c>
      <c r="AL6">
        <f>IF(TRIM('Deposit Sheet'!U17)="","",'Deposit Sheet'!U17)</f>
      </c>
    </row>
    <row r="7" spans="1:38" ht="12.75">
      <c r="A7">
        <f>IF(TRIM('Deposit Sheet'!A18)="","",'Deposit Sheet'!A18)</f>
      </c>
      <c r="C7">
        <f>IF(TRIM('Deposit Sheet'!B18)="","",'Deposit Sheet'!B18)</f>
      </c>
      <c r="E7">
        <f>IF(TRIM('Deposit Sheet'!C18)="","",'Deposit Sheet'!C18)</f>
      </c>
      <c r="H7">
        <f>IF(TRIM('Deposit Sheet'!D18)="","",'Deposit Sheet'!D18)</f>
      </c>
      <c r="I7">
        <f>IF(TRIM('Deposit Sheet'!E18)="","",'Deposit Sheet'!E18)</f>
      </c>
      <c r="K7">
        <f>IF(TRIM('Deposit Sheet'!F18)="","",'Deposit Sheet'!F18)</f>
      </c>
      <c r="L7">
        <f>IF(TRIM('Deposit Sheet'!G18)="","",'Deposit Sheet'!G18)</f>
      </c>
      <c r="M7">
        <f>IF(TRIM('Deposit Sheet'!H18)="","",'Deposit Sheet'!H18)</f>
      </c>
      <c r="N7">
        <f>IF(TRIM('Deposit Sheet'!I18)="","",'Deposit Sheet'!I18)</f>
      </c>
      <c r="O7">
        <f>IF(TRIM('Deposit Sheet'!J18)="","",'Deposit Sheet'!J18)</f>
      </c>
      <c r="P7">
        <f>IF(TRIM('Deposit Sheet'!K18)="","","Cash")</f>
      </c>
      <c r="Q7">
        <f>IF(TRIM('Deposit Sheet'!K18)="","",IF('Deposit Sheet'!K18="Debit","Cash-Cheques","Credit Cards"))</f>
      </c>
      <c r="R7">
        <f>IF(TRIM('Deposit Sheet'!K18)="","",IF('Deposit Sheet'!K18="Debit","Other","Credit Card"))</f>
      </c>
      <c r="T7">
        <f>IF(TRIM('Deposit Sheet'!K18)="","",IF('Deposit Sheet'!K18="Debit","",'Deposit Sheet'!K18))</f>
      </c>
      <c r="U7">
        <f>IF(W7="","",CONCATENATE(RIGHT(YEAR('Deposit Sheet'!$C$9),2),"-",'RE Import'!W7))</f>
      </c>
      <c r="V7">
        <f>IF(TRIM('Deposit Sheet'!N18)="","",CONCATENATE(RIGHT(YEAR('Deposit Sheet'!$C$9),2),"-",LEFT('Deposit Sheet'!N18,1),"00"))</f>
      </c>
      <c r="W7">
        <f>IF(TRIM('Deposit Sheet'!M18)="","",CONCATENATE('Deposit Sheet'!M18,"-",'Deposit Sheet'!N18))</f>
      </c>
      <c r="X7">
        <f t="shared" si="0"/>
      </c>
      <c r="Y7">
        <f>IF(TRIM('Deposit Sheet'!Q18)="","",'Deposit Sheet'!Q18)</f>
      </c>
      <c r="Z7" s="97">
        <f>IF(TRIM('Deposit Sheet'!AC18)="","",'Deposit Sheet'!AC18)</f>
      </c>
      <c r="AA7">
        <f>IF('Deposit Sheet'!R18="Yes","ENG_FR_General Thank You + Tax Receipt","")</f>
      </c>
      <c r="AB7">
        <f>IF('Deposit Sheet'!R18="","",IF('Deposit Sheet'!R18="Yes","Not Acknowledged","Do Not Acknowledge"))</f>
      </c>
      <c r="AC7">
        <f>IF(TRIM('Deposit Sheet'!R18)="","",IF('Deposit Sheet'!R18="Yes","Not Receipted","Do Not Receipt"))</f>
      </c>
      <c r="AD7">
        <f>IF(TRIM('Deposit Sheet'!R18)="","",IF('Deposit Sheet'!R18="No",0,IF(TRIM('Deposit Sheet'!S18)="",0,'Deposit Sheet'!S18)))</f>
      </c>
      <c r="AE7" s="97">
        <f>IF(TRIM('Deposit Sheet'!AC18)="","",'Deposit Sheet'!AC18)</f>
      </c>
      <c r="AF7">
        <f>IF(TRIM('Deposit Sheet'!Q18)="","","Do Not Post")</f>
      </c>
      <c r="AG7">
        <f>IF(TRIM('Deposit Sheet'!K18)="","",CONCATENATE("CCBatch#",'Deposit Sheet'!$C$8))</f>
      </c>
      <c r="AH7">
        <f>IF(TRIM('Deposit Sheet'!T18)="","",'Deposit Sheet'!T18)</f>
      </c>
      <c r="AI7" s="97">
        <f>IF('Deposit Sheet'!R18="Yes","RE Receipt","")</f>
      </c>
      <c r="AK7">
        <f>IF(TRIM('Deposit Sheet'!U18)="","","Gift Note")</f>
      </c>
      <c r="AL7">
        <f>IF(TRIM('Deposit Sheet'!U18)="","",'Deposit Sheet'!U18)</f>
      </c>
    </row>
    <row r="8" spans="1:38" ht="12.75">
      <c r="A8">
        <f>IF(TRIM('Deposit Sheet'!A19)="","",'Deposit Sheet'!A19)</f>
      </c>
      <c r="C8">
        <f>IF(TRIM('Deposit Sheet'!B19)="","",'Deposit Sheet'!B19)</f>
      </c>
      <c r="E8">
        <f>IF(TRIM('Deposit Sheet'!C19)="","",'Deposit Sheet'!C19)</f>
      </c>
      <c r="H8">
        <f>IF(TRIM('Deposit Sheet'!D19)="","",'Deposit Sheet'!D19)</f>
      </c>
      <c r="I8">
        <f>IF(TRIM('Deposit Sheet'!E19)="","",'Deposit Sheet'!E19)</f>
      </c>
      <c r="K8">
        <f>IF(TRIM('Deposit Sheet'!F19)="","",'Deposit Sheet'!F19)</f>
      </c>
      <c r="L8">
        <f>IF(TRIM('Deposit Sheet'!G19)="","",'Deposit Sheet'!G19)</f>
      </c>
      <c r="M8">
        <f>IF(TRIM('Deposit Sheet'!H19)="","",'Deposit Sheet'!H19)</f>
      </c>
      <c r="N8">
        <f>IF(TRIM('Deposit Sheet'!I19)="","",'Deposit Sheet'!I19)</f>
      </c>
      <c r="O8">
        <f>IF(TRIM('Deposit Sheet'!J19)="","",'Deposit Sheet'!J19)</f>
      </c>
      <c r="P8">
        <f>IF(TRIM('Deposit Sheet'!K19)="","","Cash")</f>
      </c>
      <c r="Q8">
        <f>IF(TRIM('Deposit Sheet'!K19)="","",IF('Deposit Sheet'!K19="Debit","Cash-Cheques","Credit Cards"))</f>
      </c>
      <c r="R8">
        <f>IF(TRIM('Deposit Sheet'!K19)="","",IF('Deposit Sheet'!K19="Debit","Other","Credit Card"))</f>
      </c>
      <c r="T8">
        <f>IF(TRIM('Deposit Sheet'!K19)="","",IF('Deposit Sheet'!K19="Debit","",'Deposit Sheet'!K19))</f>
      </c>
      <c r="U8">
        <f>IF(W8="","",CONCATENATE(RIGHT(YEAR('Deposit Sheet'!$C$9),2),"-",'RE Import'!W8))</f>
      </c>
      <c r="V8">
        <f>IF(TRIM('Deposit Sheet'!N19)="","",CONCATENATE(RIGHT(YEAR('Deposit Sheet'!$C$9),2),"-",LEFT('Deposit Sheet'!N19,1),"00"))</f>
      </c>
      <c r="W8">
        <f>IF(TRIM('Deposit Sheet'!M19)="","",CONCATENATE('Deposit Sheet'!M19,"-",'Deposit Sheet'!N19))</f>
      </c>
      <c r="X8">
        <f t="shared" si="0"/>
      </c>
      <c r="Y8">
        <f>IF(TRIM('Deposit Sheet'!Q19)="","",'Deposit Sheet'!Q19)</f>
      </c>
      <c r="Z8" s="97">
        <f>IF(TRIM('Deposit Sheet'!AC19)="","",'Deposit Sheet'!AC19)</f>
      </c>
      <c r="AA8">
        <f>IF('Deposit Sheet'!R19="Yes","ENG_FR_General Thank You + Tax Receipt","")</f>
      </c>
      <c r="AB8">
        <f>IF('Deposit Sheet'!R19="","",IF('Deposit Sheet'!R19="Yes","Not Acknowledged","Do Not Acknowledge"))</f>
      </c>
      <c r="AC8">
        <f>IF(TRIM('Deposit Sheet'!R19)="","",IF('Deposit Sheet'!R19="Yes","Not Receipted","Do Not Receipt"))</f>
      </c>
      <c r="AD8">
        <f>IF(TRIM('Deposit Sheet'!R19)="","",IF('Deposit Sheet'!R19="No",0,IF(TRIM('Deposit Sheet'!S19)="",0,'Deposit Sheet'!S19)))</f>
      </c>
      <c r="AE8" s="97">
        <f>IF(TRIM('Deposit Sheet'!AC19)="","",'Deposit Sheet'!AC19)</f>
      </c>
      <c r="AF8">
        <f>IF(TRIM('Deposit Sheet'!Q19)="","","Do Not Post")</f>
      </c>
      <c r="AG8">
        <f>IF(TRIM('Deposit Sheet'!K19)="","",CONCATENATE("CCBatch#",'Deposit Sheet'!$C$8))</f>
      </c>
      <c r="AH8">
        <f>IF(TRIM('Deposit Sheet'!T19)="","",'Deposit Sheet'!T19)</f>
      </c>
      <c r="AI8" s="97">
        <f>IF('Deposit Sheet'!R19="Yes","RE Receipt","")</f>
      </c>
      <c r="AK8">
        <f>IF(TRIM('Deposit Sheet'!U19)="","","Gift Note")</f>
      </c>
      <c r="AL8">
        <f>IF(TRIM('Deposit Sheet'!U19)="","",'Deposit Sheet'!U19)</f>
      </c>
    </row>
    <row r="9" spans="1:38" ht="12.75">
      <c r="A9">
        <f>IF(TRIM('Deposit Sheet'!A20)="","",'Deposit Sheet'!A20)</f>
      </c>
      <c r="C9">
        <f>IF(TRIM('Deposit Sheet'!B20)="","",'Deposit Sheet'!B20)</f>
      </c>
      <c r="E9">
        <f>IF(TRIM('Deposit Sheet'!C20)="","",'Deposit Sheet'!C20)</f>
      </c>
      <c r="H9">
        <f>IF(TRIM('Deposit Sheet'!D20)="","",'Deposit Sheet'!D20)</f>
      </c>
      <c r="I9">
        <f>IF(TRIM('Deposit Sheet'!E20)="","",'Deposit Sheet'!E20)</f>
      </c>
      <c r="K9">
        <f>IF(TRIM('Deposit Sheet'!F20)="","",'Deposit Sheet'!F20)</f>
      </c>
      <c r="L9">
        <f>IF(TRIM('Deposit Sheet'!G20)="","",'Deposit Sheet'!G20)</f>
      </c>
      <c r="M9">
        <f>IF(TRIM('Deposit Sheet'!H20)="","",'Deposit Sheet'!H20)</f>
      </c>
      <c r="N9">
        <f>IF(TRIM('Deposit Sheet'!I20)="","",'Deposit Sheet'!I20)</f>
      </c>
      <c r="O9">
        <f>IF(TRIM('Deposit Sheet'!J20)="","",'Deposit Sheet'!J20)</f>
      </c>
      <c r="P9">
        <f>IF(TRIM('Deposit Sheet'!K20)="","","Cash")</f>
      </c>
      <c r="Q9">
        <f>IF(TRIM('Deposit Sheet'!K20)="","",IF('Deposit Sheet'!K20="Debit","Cash-Cheques","Credit Cards"))</f>
      </c>
      <c r="R9">
        <f>IF(TRIM('Deposit Sheet'!K20)="","",IF('Deposit Sheet'!K20="Debit","Other","Credit Card"))</f>
      </c>
      <c r="T9">
        <f>IF(TRIM('Deposit Sheet'!K20)="","",IF('Deposit Sheet'!K20="Debit","",'Deposit Sheet'!K20))</f>
      </c>
      <c r="U9">
        <f>IF(W9="","",CONCATENATE(RIGHT(YEAR('Deposit Sheet'!$C$9),2),"-",'RE Import'!W9))</f>
      </c>
      <c r="V9">
        <f>IF(TRIM('Deposit Sheet'!N20)="","",CONCATENATE(RIGHT(YEAR('Deposit Sheet'!$C$9),2),"-",LEFT('Deposit Sheet'!N20,1),"00"))</f>
      </c>
      <c r="W9">
        <f>IF(TRIM('Deposit Sheet'!M20)="","",CONCATENATE('Deposit Sheet'!M20,"-",'Deposit Sheet'!N20))</f>
      </c>
      <c r="X9">
        <f t="shared" si="0"/>
      </c>
      <c r="Y9">
        <f>IF(TRIM('Deposit Sheet'!Q20)="","",'Deposit Sheet'!Q20)</f>
      </c>
      <c r="Z9" s="97">
        <f>IF(TRIM('Deposit Sheet'!AC20)="","",'Deposit Sheet'!AC20)</f>
      </c>
      <c r="AA9">
        <f>IF('Deposit Sheet'!R20="Yes","ENG_FR_General Thank You + Tax Receipt","")</f>
      </c>
      <c r="AB9">
        <f>IF('Deposit Sheet'!R20="","",IF('Deposit Sheet'!R20="Yes","Not Acknowledged","Do Not Acknowledge"))</f>
      </c>
      <c r="AC9">
        <f>IF(TRIM('Deposit Sheet'!R20)="","",IF('Deposit Sheet'!R20="Yes","Not Receipted","Do Not Receipt"))</f>
      </c>
      <c r="AD9">
        <f>IF(TRIM('Deposit Sheet'!R20)="","",IF('Deposit Sheet'!R20="No",0,IF(TRIM('Deposit Sheet'!S20)="",0,'Deposit Sheet'!S20)))</f>
      </c>
      <c r="AE9" s="97">
        <f>IF(TRIM('Deposit Sheet'!AC20)="","",'Deposit Sheet'!AC20)</f>
      </c>
      <c r="AF9">
        <f>IF(TRIM('Deposit Sheet'!Q20)="","","Do Not Post")</f>
      </c>
      <c r="AG9">
        <f>IF(TRIM('Deposit Sheet'!K20)="","",CONCATENATE("CCBatch#",'Deposit Sheet'!$C$8))</f>
      </c>
      <c r="AH9">
        <f>IF(TRIM('Deposit Sheet'!T20)="","",'Deposit Sheet'!T20)</f>
      </c>
      <c r="AI9" s="97">
        <f>IF('Deposit Sheet'!R20="Yes","RE Receipt","")</f>
      </c>
      <c r="AK9">
        <f>IF(TRIM('Deposit Sheet'!U20)="","","Gift Note")</f>
      </c>
      <c r="AL9">
        <f>IF(TRIM('Deposit Sheet'!U20)="","",'Deposit Sheet'!U20)</f>
      </c>
    </row>
    <row r="10" spans="1:38" ht="12.75">
      <c r="A10">
        <f>IF(TRIM('Deposit Sheet'!A21)="","",'Deposit Sheet'!A21)</f>
      </c>
      <c r="C10">
        <f>IF(TRIM('Deposit Sheet'!B21)="","",'Deposit Sheet'!B21)</f>
      </c>
      <c r="E10">
        <f>IF(TRIM('Deposit Sheet'!C21)="","",'Deposit Sheet'!C21)</f>
      </c>
      <c r="H10">
        <f>IF(TRIM('Deposit Sheet'!D21)="","",'Deposit Sheet'!D21)</f>
      </c>
      <c r="I10">
        <f>IF(TRIM('Deposit Sheet'!E21)="","",'Deposit Sheet'!E21)</f>
      </c>
      <c r="K10">
        <f>IF(TRIM('Deposit Sheet'!F21)="","",'Deposit Sheet'!F21)</f>
      </c>
      <c r="L10">
        <f>IF(TRIM('Deposit Sheet'!G21)="","",'Deposit Sheet'!G21)</f>
      </c>
      <c r="M10">
        <f>IF(TRIM('Deposit Sheet'!H21)="","",'Deposit Sheet'!H21)</f>
      </c>
      <c r="N10">
        <f>IF(TRIM('Deposit Sheet'!I21)="","",'Deposit Sheet'!I21)</f>
      </c>
      <c r="O10">
        <f>IF(TRIM('Deposit Sheet'!J21)="","",'Deposit Sheet'!J21)</f>
      </c>
      <c r="P10">
        <f>IF(TRIM('Deposit Sheet'!K21)="","","Cash")</f>
      </c>
      <c r="Q10">
        <f>IF(TRIM('Deposit Sheet'!K21)="","",IF('Deposit Sheet'!K21="Debit","Cash-Cheques","Credit Cards"))</f>
      </c>
      <c r="R10">
        <f>IF(TRIM('Deposit Sheet'!K21)="","",IF('Deposit Sheet'!K21="Debit","Other","Credit Card"))</f>
      </c>
      <c r="T10">
        <f>IF(TRIM('Deposit Sheet'!K21)="","",IF('Deposit Sheet'!K21="Debit","",'Deposit Sheet'!K21))</f>
      </c>
      <c r="U10">
        <f>IF(W10="","",CONCATENATE(RIGHT(YEAR('Deposit Sheet'!$C$9),2),"-",'RE Import'!W10))</f>
      </c>
      <c r="V10">
        <f>IF(TRIM('Deposit Sheet'!N21)="","",CONCATENATE(RIGHT(YEAR('Deposit Sheet'!$C$9),2),"-",LEFT('Deposit Sheet'!N21,1),"00"))</f>
      </c>
      <c r="W10">
        <f>IF(TRIM('Deposit Sheet'!M21)="","",CONCATENATE('Deposit Sheet'!M21,"-",'Deposit Sheet'!N21))</f>
      </c>
      <c r="X10">
        <f t="shared" si="0"/>
      </c>
      <c r="Y10">
        <f>IF(TRIM('Deposit Sheet'!Q21)="","",'Deposit Sheet'!Q21)</f>
      </c>
      <c r="Z10" s="97">
        <f>IF(TRIM('Deposit Sheet'!AC21)="","",'Deposit Sheet'!AC21)</f>
      </c>
      <c r="AA10">
        <f>IF('Deposit Sheet'!R21="Yes","ENG_FR_General Thank You + Tax Receipt","")</f>
      </c>
      <c r="AB10">
        <f>IF('Deposit Sheet'!R21="","",IF('Deposit Sheet'!R21="Yes","Not Acknowledged","Do Not Acknowledge"))</f>
      </c>
      <c r="AC10">
        <f>IF(TRIM('Deposit Sheet'!R21)="","",IF('Deposit Sheet'!R21="Yes","Not Receipted","Do Not Receipt"))</f>
      </c>
      <c r="AD10">
        <f>IF(TRIM('Deposit Sheet'!R21)="","",IF('Deposit Sheet'!R21="No",0,IF(TRIM('Deposit Sheet'!S21)="",0,'Deposit Sheet'!S21)))</f>
      </c>
      <c r="AE10" s="97">
        <f>IF(TRIM('Deposit Sheet'!AC21)="","",'Deposit Sheet'!AC21)</f>
      </c>
      <c r="AF10">
        <f>IF(TRIM('Deposit Sheet'!Q21)="","","Do Not Post")</f>
      </c>
      <c r="AG10">
        <f>IF(TRIM('Deposit Sheet'!K21)="","",CONCATENATE("CCBatch#",'Deposit Sheet'!$C$8))</f>
      </c>
      <c r="AH10">
        <f>IF(TRIM('Deposit Sheet'!T21)="","",'Deposit Sheet'!T21)</f>
      </c>
      <c r="AI10" s="97">
        <f>IF('Deposit Sheet'!R21="Yes","RE Receipt","")</f>
      </c>
      <c r="AK10">
        <f>IF(TRIM('Deposit Sheet'!U21)="","","Gift Note")</f>
      </c>
      <c r="AL10">
        <f>IF(TRIM('Deposit Sheet'!U21)="","",'Deposit Sheet'!U21)</f>
      </c>
    </row>
    <row r="11" spans="1:38" ht="12.75">
      <c r="A11">
        <f>IF(TRIM('Deposit Sheet'!A22)="","",'Deposit Sheet'!A22)</f>
      </c>
      <c r="C11">
        <f>IF(TRIM('Deposit Sheet'!B22)="","",'Deposit Sheet'!B22)</f>
      </c>
      <c r="E11">
        <f>IF(TRIM('Deposit Sheet'!C22)="","",'Deposit Sheet'!C22)</f>
      </c>
      <c r="H11">
        <f>IF(TRIM('Deposit Sheet'!D22)="","",'Deposit Sheet'!D22)</f>
      </c>
      <c r="I11">
        <f>IF(TRIM('Deposit Sheet'!E22)="","",'Deposit Sheet'!E22)</f>
      </c>
      <c r="K11">
        <f>IF(TRIM('Deposit Sheet'!F22)="","",'Deposit Sheet'!F22)</f>
      </c>
      <c r="L11">
        <f>IF(TRIM('Deposit Sheet'!G22)="","",'Deposit Sheet'!G22)</f>
      </c>
      <c r="M11">
        <f>IF(TRIM('Deposit Sheet'!H22)="","",'Deposit Sheet'!H22)</f>
      </c>
      <c r="N11">
        <f>IF(TRIM('Deposit Sheet'!I22)="","",'Deposit Sheet'!I22)</f>
      </c>
      <c r="O11">
        <f>IF(TRIM('Deposit Sheet'!J22)="","",'Deposit Sheet'!J22)</f>
      </c>
      <c r="P11">
        <f>IF(TRIM('Deposit Sheet'!K22)="","","Cash")</f>
      </c>
      <c r="Q11">
        <f>IF(TRIM('Deposit Sheet'!K22)="","",IF('Deposit Sheet'!K22="Debit","Cash-Cheques","Credit Cards"))</f>
      </c>
      <c r="R11">
        <f>IF(TRIM('Deposit Sheet'!K22)="","",IF('Deposit Sheet'!K22="Debit","Other","Credit Card"))</f>
      </c>
      <c r="T11">
        <f>IF(TRIM('Deposit Sheet'!K22)="","",IF('Deposit Sheet'!K22="Debit","",'Deposit Sheet'!K22))</f>
      </c>
      <c r="U11">
        <f>IF(W11="","",CONCATENATE(RIGHT(YEAR('Deposit Sheet'!$C$9),2),"-",'RE Import'!W11))</f>
      </c>
      <c r="V11">
        <f>IF(TRIM('Deposit Sheet'!N22)="","",CONCATENATE(RIGHT(YEAR('Deposit Sheet'!$C$9),2),"-",LEFT('Deposit Sheet'!N22,1),"00"))</f>
      </c>
      <c r="W11">
        <f>IF(TRIM('Deposit Sheet'!M22)="","",CONCATENATE('Deposit Sheet'!M22,"-",'Deposit Sheet'!N22))</f>
      </c>
      <c r="X11">
        <f t="shared" si="0"/>
      </c>
      <c r="Y11">
        <f>IF(TRIM('Deposit Sheet'!Q22)="","",'Deposit Sheet'!Q22)</f>
      </c>
      <c r="Z11" s="97">
        <f>IF(TRIM('Deposit Sheet'!AC22)="","",'Deposit Sheet'!AC22)</f>
      </c>
      <c r="AA11">
        <f>IF('Deposit Sheet'!R22="Yes","ENG_FR_General Thank You + Tax Receipt","")</f>
      </c>
      <c r="AB11">
        <f>IF('Deposit Sheet'!R22="","",IF('Deposit Sheet'!R22="Yes","Not Acknowledged","Do Not Acknowledge"))</f>
      </c>
      <c r="AC11">
        <f>IF(TRIM('Deposit Sheet'!R22)="","",IF('Deposit Sheet'!R22="Yes","Not Receipted","Do Not Receipt"))</f>
      </c>
      <c r="AD11">
        <f>IF(TRIM('Deposit Sheet'!R22)="","",IF('Deposit Sheet'!R22="No",0,IF(TRIM('Deposit Sheet'!S22)="",0,'Deposit Sheet'!S22)))</f>
      </c>
      <c r="AE11" s="97">
        <f>IF(TRIM('Deposit Sheet'!AC22)="","",'Deposit Sheet'!AC22)</f>
      </c>
      <c r="AF11">
        <f>IF(TRIM('Deposit Sheet'!Q22)="","","Do Not Post")</f>
      </c>
      <c r="AG11">
        <f>IF(TRIM('Deposit Sheet'!K22)="","",CONCATENATE("CCBatch#",'Deposit Sheet'!$C$8))</f>
      </c>
      <c r="AH11">
        <f>IF(TRIM('Deposit Sheet'!T22)="","",'Deposit Sheet'!T22)</f>
      </c>
      <c r="AI11" s="97">
        <f>IF('Deposit Sheet'!R22="Yes","RE Receipt","")</f>
      </c>
      <c r="AK11">
        <f>IF(TRIM('Deposit Sheet'!U22)="","","Gift Note")</f>
      </c>
      <c r="AL11">
        <f>IF(TRIM('Deposit Sheet'!U22)="","",'Deposit Sheet'!U22)</f>
      </c>
    </row>
    <row r="12" spans="1:38" ht="12.75">
      <c r="A12">
        <f>IF(TRIM('Deposit Sheet'!A23)="","",'Deposit Sheet'!A23)</f>
      </c>
      <c r="C12">
        <f>IF(TRIM('Deposit Sheet'!B23)="","",'Deposit Sheet'!B23)</f>
      </c>
      <c r="E12">
        <f>IF(TRIM('Deposit Sheet'!C23)="","",'Deposit Sheet'!C23)</f>
      </c>
      <c r="H12">
        <f>IF(TRIM('Deposit Sheet'!D23)="","",'Deposit Sheet'!D23)</f>
      </c>
      <c r="I12">
        <f>IF(TRIM('Deposit Sheet'!E23)="","",'Deposit Sheet'!E23)</f>
      </c>
      <c r="K12">
        <f>IF(TRIM('Deposit Sheet'!F23)="","",'Deposit Sheet'!F23)</f>
      </c>
      <c r="L12">
        <f>IF(TRIM('Deposit Sheet'!G23)="","",'Deposit Sheet'!G23)</f>
      </c>
      <c r="M12">
        <f>IF(TRIM('Deposit Sheet'!H23)="","",'Deposit Sheet'!H23)</f>
      </c>
      <c r="N12">
        <f>IF(TRIM('Deposit Sheet'!I23)="","",'Deposit Sheet'!I23)</f>
      </c>
      <c r="O12">
        <f>IF(TRIM('Deposit Sheet'!J23)="","",'Deposit Sheet'!J23)</f>
      </c>
      <c r="P12">
        <f>IF(TRIM('Deposit Sheet'!K23)="","","Cash")</f>
      </c>
      <c r="Q12">
        <f>IF(TRIM('Deposit Sheet'!K23)="","",IF('Deposit Sheet'!K23="Debit","Cash-Cheques","Credit Cards"))</f>
      </c>
      <c r="R12">
        <f>IF(TRIM('Deposit Sheet'!K23)="","",IF('Deposit Sheet'!K23="Debit","Other","Credit Card"))</f>
      </c>
      <c r="T12">
        <f>IF(TRIM('Deposit Sheet'!K23)="","",IF('Deposit Sheet'!K23="Debit","",'Deposit Sheet'!K23))</f>
      </c>
      <c r="U12">
        <f>IF(W12="","",CONCATENATE(RIGHT(YEAR('Deposit Sheet'!$C$9),2),"-",'RE Import'!W12))</f>
      </c>
      <c r="V12">
        <f>IF(TRIM('Deposit Sheet'!N23)="","",CONCATENATE(RIGHT(YEAR('Deposit Sheet'!$C$9),2),"-",LEFT('Deposit Sheet'!N23,1),"00"))</f>
      </c>
      <c r="W12">
        <f>IF(TRIM('Deposit Sheet'!M23)="","",CONCATENATE('Deposit Sheet'!M23,"-",'Deposit Sheet'!N23))</f>
      </c>
      <c r="X12">
        <f t="shared" si="0"/>
      </c>
      <c r="Y12">
        <f>IF(TRIM('Deposit Sheet'!Q23)="","",'Deposit Sheet'!Q23)</f>
      </c>
      <c r="Z12" s="97">
        <f>IF(TRIM('Deposit Sheet'!AC23)="","",'Deposit Sheet'!AC23)</f>
      </c>
      <c r="AA12">
        <f>IF('Deposit Sheet'!R23="Yes","ENG_FR_General Thank You + Tax Receipt","")</f>
      </c>
      <c r="AB12">
        <f>IF('Deposit Sheet'!R23="","",IF('Deposit Sheet'!R23="Yes","Not Acknowledged","Do Not Acknowledge"))</f>
      </c>
      <c r="AC12">
        <f>IF(TRIM('Deposit Sheet'!R23)="","",IF('Deposit Sheet'!R23="Yes","Not Receipted","Do Not Receipt"))</f>
      </c>
      <c r="AD12">
        <f>IF(TRIM('Deposit Sheet'!R23)="","",IF('Deposit Sheet'!R23="No",0,IF(TRIM('Deposit Sheet'!S23)="",0,'Deposit Sheet'!S23)))</f>
      </c>
      <c r="AE12" s="97">
        <f>IF(TRIM('Deposit Sheet'!AC23)="","",'Deposit Sheet'!AC23)</f>
      </c>
      <c r="AF12">
        <f>IF(TRIM('Deposit Sheet'!Q23)="","","Do Not Post")</f>
      </c>
      <c r="AG12">
        <f>IF(TRIM('Deposit Sheet'!K23)="","",CONCATENATE("CCBatch#",'Deposit Sheet'!$C$8))</f>
      </c>
      <c r="AH12">
        <f>IF(TRIM('Deposit Sheet'!T23)="","",'Deposit Sheet'!T23)</f>
      </c>
      <c r="AI12" s="97">
        <f>IF('Deposit Sheet'!R23="Yes","RE Receipt","")</f>
      </c>
      <c r="AK12">
        <f>IF(TRIM('Deposit Sheet'!U23)="","","Gift Note")</f>
      </c>
      <c r="AL12">
        <f>IF(TRIM('Deposit Sheet'!U23)="","",'Deposit Sheet'!U23)</f>
      </c>
    </row>
    <row r="13" spans="1:38" ht="12.75">
      <c r="A13">
        <f>IF(TRIM('Deposit Sheet'!A24)="","",'Deposit Sheet'!A24)</f>
      </c>
      <c r="C13">
        <f>IF(TRIM('Deposit Sheet'!B24)="","",'Deposit Sheet'!B24)</f>
      </c>
      <c r="E13">
        <f>IF(TRIM('Deposit Sheet'!C24)="","",'Deposit Sheet'!C24)</f>
      </c>
      <c r="H13">
        <f>IF(TRIM('Deposit Sheet'!D24)="","",'Deposit Sheet'!D24)</f>
      </c>
      <c r="I13">
        <f>IF(TRIM('Deposit Sheet'!E24)="","",'Deposit Sheet'!E24)</f>
      </c>
      <c r="K13">
        <f>IF(TRIM('Deposit Sheet'!F24)="","",'Deposit Sheet'!F24)</f>
      </c>
      <c r="L13">
        <f>IF(TRIM('Deposit Sheet'!G24)="","",'Deposit Sheet'!G24)</f>
      </c>
      <c r="M13">
        <f>IF(TRIM('Deposit Sheet'!H24)="","",'Deposit Sheet'!H24)</f>
      </c>
      <c r="N13">
        <f>IF(TRIM('Deposit Sheet'!I24)="","",'Deposit Sheet'!I24)</f>
      </c>
      <c r="O13">
        <f>IF(TRIM('Deposit Sheet'!J24)="","",'Deposit Sheet'!J24)</f>
      </c>
      <c r="P13">
        <f>IF(TRIM('Deposit Sheet'!K24)="","","Cash")</f>
      </c>
      <c r="Q13">
        <f>IF(TRIM('Deposit Sheet'!K24)="","",IF('Deposit Sheet'!K24="Debit","Cash-Cheques","Credit Cards"))</f>
      </c>
      <c r="R13">
        <f>IF(TRIM('Deposit Sheet'!K24)="","",IF('Deposit Sheet'!K24="Debit","Other","Credit Card"))</f>
      </c>
      <c r="T13">
        <f>IF(TRIM('Deposit Sheet'!K24)="","",IF('Deposit Sheet'!K24="Debit","",'Deposit Sheet'!K24))</f>
      </c>
      <c r="U13">
        <f>IF(W13="","",CONCATENATE(RIGHT(YEAR('Deposit Sheet'!$C$9),2),"-",'RE Import'!W13))</f>
      </c>
      <c r="V13">
        <f>IF(TRIM('Deposit Sheet'!N24)="","",CONCATENATE(RIGHT(YEAR('Deposit Sheet'!$C$9),2),"-",LEFT('Deposit Sheet'!N24,1),"00"))</f>
      </c>
      <c r="W13">
        <f>IF(TRIM('Deposit Sheet'!M24)="","",CONCATENATE('Deposit Sheet'!M24,"-",'Deposit Sheet'!N24))</f>
      </c>
      <c r="X13">
        <f t="shared" si="0"/>
      </c>
      <c r="Y13">
        <f>IF(TRIM('Deposit Sheet'!Q24)="","",'Deposit Sheet'!Q24)</f>
      </c>
      <c r="Z13" s="97">
        <f>IF(TRIM('Deposit Sheet'!AC24)="","",'Deposit Sheet'!AC24)</f>
      </c>
      <c r="AA13">
        <f>IF('Deposit Sheet'!R24="Yes","ENG_FR_General Thank You + Tax Receipt","")</f>
      </c>
      <c r="AB13">
        <f>IF('Deposit Sheet'!R24="","",IF('Deposit Sheet'!R24="Yes","Not Acknowledged","Do Not Acknowledge"))</f>
      </c>
      <c r="AC13">
        <f>IF(TRIM('Deposit Sheet'!R24)="","",IF('Deposit Sheet'!R24="Yes","Not Receipted","Do Not Receipt"))</f>
      </c>
      <c r="AD13">
        <f>IF(TRIM('Deposit Sheet'!R24)="","",IF('Deposit Sheet'!R24="No",0,IF(TRIM('Deposit Sheet'!S24)="",0,'Deposit Sheet'!S24)))</f>
      </c>
      <c r="AE13" s="97">
        <f>IF(TRIM('Deposit Sheet'!AC24)="","",'Deposit Sheet'!AC24)</f>
      </c>
      <c r="AF13">
        <f>IF(TRIM('Deposit Sheet'!Q24)="","","Do Not Post")</f>
      </c>
      <c r="AG13">
        <f>IF(TRIM('Deposit Sheet'!K24)="","",CONCATENATE("CCBatch#",'Deposit Sheet'!$C$8))</f>
      </c>
      <c r="AH13">
        <f>IF(TRIM('Deposit Sheet'!T24)="","",'Deposit Sheet'!T24)</f>
      </c>
      <c r="AI13" s="97">
        <f>IF('Deposit Sheet'!R24="Yes","RE Receipt","")</f>
      </c>
      <c r="AK13">
        <f>IF(TRIM('Deposit Sheet'!U24)="","","Gift Note")</f>
      </c>
      <c r="AL13">
        <f>IF(TRIM('Deposit Sheet'!U24)="","",'Deposit Sheet'!U24)</f>
      </c>
    </row>
    <row r="14" spans="1:38" ht="12.75">
      <c r="A14">
        <f>IF(TRIM('Deposit Sheet'!A25)="","",'Deposit Sheet'!A25)</f>
      </c>
      <c r="C14">
        <f>IF(TRIM('Deposit Sheet'!B25)="","",'Deposit Sheet'!B25)</f>
      </c>
      <c r="E14">
        <f>IF(TRIM('Deposit Sheet'!C25)="","",'Deposit Sheet'!C25)</f>
      </c>
      <c r="H14">
        <f>IF(TRIM('Deposit Sheet'!D25)="","",'Deposit Sheet'!D25)</f>
      </c>
      <c r="I14">
        <f>IF(TRIM('Deposit Sheet'!E25)="","",'Deposit Sheet'!E25)</f>
      </c>
      <c r="K14">
        <f>IF(TRIM('Deposit Sheet'!F25)="","",'Deposit Sheet'!F25)</f>
      </c>
      <c r="L14">
        <f>IF(TRIM('Deposit Sheet'!G25)="","",'Deposit Sheet'!G25)</f>
      </c>
      <c r="M14">
        <f>IF(TRIM('Deposit Sheet'!H25)="","",'Deposit Sheet'!H25)</f>
      </c>
      <c r="N14">
        <f>IF(TRIM('Deposit Sheet'!I25)="","",'Deposit Sheet'!I25)</f>
      </c>
      <c r="O14">
        <f>IF(TRIM('Deposit Sheet'!J25)="","",'Deposit Sheet'!J25)</f>
      </c>
      <c r="P14">
        <f>IF(TRIM('Deposit Sheet'!K25)="","","Cash")</f>
      </c>
      <c r="Q14">
        <f>IF(TRIM('Deposit Sheet'!K25)="","",IF('Deposit Sheet'!K25="Debit","Cash-Cheques","Credit Cards"))</f>
      </c>
      <c r="R14">
        <f>IF(TRIM('Deposit Sheet'!K25)="","",IF('Deposit Sheet'!K25="Debit","Other","Credit Card"))</f>
      </c>
      <c r="T14">
        <f>IF(TRIM('Deposit Sheet'!K25)="","",IF('Deposit Sheet'!K25="Debit","",'Deposit Sheet'!K25))</f>
      </c>
      <c r="U14">
        <f>IF(W14="","",CONCATENATE(RIGHT(YEAR('Deposit Sheet'!$C$9),2),"-",'RE Import'!W14))</f>
      </c>
      <c r="V14">
        <f>IF(TRIM('Deposit Sheet'!N25)="","",CONCATENATE(RIGHT(YEAR('Deposit Sheet'!$C$9),2),"-",LEFT('Deposit Sheet'!N25,1),"00"))</f>
      </c>
      <c r="W14">
        <f>IF(TRIM('Deposit Sheet'!M25)="","",CONCATENATE('Deposit Sheet'!M25,"-",'Deposit Sheet'!N25))</f>
      </c>
      <c r="X14">
        <f t="shared" si="0"/>
      </c>
      <c r="Y14">
        <f>IF(TRIM('Deposit Sheet'!Q25)="","",'Deposit Sheet'!Q25)</f>
      </c>
      <c r="Z14" s="97">
        <f>IF(TRIM('Deposit Sheet'!AC25)="","",'Deposit Sheet'!AC25)</f>
      </c>
      <c r="AA14">
        <f>IF('Deposit Sheet'!R25="Yes","ENG_FR_General Thank You + Tax Receipt","")</f>
      </c>
      <c r="AB14">
        <f>IF('Deposit Sheet'!R25="","",IF('Deposit Sheet'!R25="Yes","Not Acknowledged","Do Not Acknowledge"))</f>
      </c>
      <c r="AC14">
        <f>IF(TRIM('Deposit Sheet'!R25)="","",IF('Deposit Sheet'!R25="Yes","Not Receipted","Do Not Receipt"))</f>
      </c>
      <c r="AD14">
        <f>IF(TRIM('Deposit Sheet'!R25)="","",IF('Deposit Sheet'!R25="No",0,IF(TRIM('Deposit Sheet'!S25)="",0,'Deposit Sheet'!S25)))</f>
      </c>
      <c r="AE14" s="97">
        <f>IF(TRIM('Deposit Sheet'!AC25)="","",'Deposit Sheet'!AC25)</f>
      </c>
      <c r="AF14">
        <f>IF(TRIM('Deposit Sheet'!Q25)="","","Do Not Post")</f>
      </c>
      <c r="AG14">
        <f>IF(TRIM('Deposit Sheet'!K25)="","",CONCATENATE("CCBatch#",'Deposit Sheet'!$C$8))</f>
      </c>
      <c r="AH14">
        <f>IF(TRIM('Deposit Sheet'!T25)="","",'Deposit Sheet'!T25)</f>
      </c>
      <c r="AI14" s="97">
        <f>IF('Deposit Sheet'!R25="Yes","RE Receipt","")</f>
      </c>
      <c r="AK14">
        <f>IF(TRIM('Deposit Sheet'!U25)="","","Gift Note")</f>
      </c>
      <c r="AL14">
        <f>IF(TRIM('Deposit Sheet'!U25)="","",'Deposit Sheet'!U25)</f>
      </c>
    </row>
    <row r="15" spans="1:38" ht="12.75">
      <c r="A15">
        <f>IF(TRIM('Deposit Sheet'!A26)="","",'Deposit Sheet'!A26)</f>
      </c>
      <c r="C15">
        <f>IF(TRIM('Deposit Sheet'!B26)="","",'Deposit Sheet'!B26)</f>
      </c>
      <c r="E15">
        <f>IF(TRIM('Deposit Sheet'!C26)="","",'Deposit Sheet'!C26)</f>
      </c>
      <c r="H15">
        <f>IF(TRIM('Deposit Sheet'!D26)="","",'Deposit Sheet'!D26)</f>
      </c>
      <c r="I15">
        <f>IF(TRIM('Deposit Sheet'!E26)="","",'Deposit Sheet'!E26)</f>
      </c>
      <c r="K15">
        <f>IF(TRIM('Deposit Sheet'!F26)="","",'Deposit Sheet'!F26)</f>
      </c>
      <c r="L15">
        <f>IF(TRIM('Deposit Sheet'!G26)="","",'Deposit Sheet'!G26)</f>
      </c>
      <c r="M15">
        <f>IF(TRIM('Deposit Sheet'!H26)="","",'Deposit Sheet'!H26)</f>
      </c>
      <c r="N15">
        <f>IF(TRIM('Deposit Sheet'!I26)="","",'Deposit Sheet'!I26)</f>
      </c>
      <c r="O15">
        <f>IF(TRIM('Deposit Sheet'!J26)="","",'Deposit Sheet'!J26)</f>
      </c>
      <c r="P15">
        <f>IF(TRIM('Deposit Sheet'!K26)="","","Cash")</f>
      </c>
      <c r="Q15">
        <f>IF(TRIM('Deposit Sheet'!K26)="","",IF('Deposit Sheet'!K26="Debit","Cash-Cheques","Credit Cards"))</f>
      </c>
      <c r="R15">
        <f>IF(TRIM('Deposit Sheet'!K26)="","",IF('Deposit Sheet'!K26="Debit","Other","Credit Card"))</f>
      </c>
      <c r="T15">
        <f>IF(TRIM('Deposit Sheet'!K26)="","",IF('Deposit Sheet'!K26="Debit","",'Deposit Sheet'!K26))</f>
      </c>
      <c r="U15">
        <f>IF(W15="","",CONCATENATE(RIGHT(YEAR('Deposit Sheet'!$C$9),2),"-",'RE Import'!W15))</f>
      </c>
      <c r="V15">
        <f>IF(TRIM('Deposit Sheet'!N26)="","",CONCATENATE(RIGHT(YEAR('Deposit Sheet'!$C$9),2),"-",LEFT('Deposit Sheet'!N26,1),"00"))</f>
      </c>
      <c r="W15">
        <f>IF(TRIM('Deposit Sheet'!M26)="","",CONCATENATE('Deposit Sheet'!M26,"-",'Deposit Sheet'!N26))</f>
      </c>
      <c r="X15">
        <f t="shared" si="0"/>
      </c>
      <c r="Y15">
        <f>IF(TRIM('Deposit Sheet'!Q26)="","",'Deposit Sheet'!Q26)</f>
      </c>
      <c r="Z15" s="97">
        <f>IF(TRIM('Deposit Sheet'!AC26)="","",'Deposit Sheet'!AC26)</f>
      </c>
      <c r="AA15">
        <f>IF('Deposit Sheet'!R26="Yes","ENG_FR_General Thank You + Tax Receipt","")</f>
      </c>
      <c r="AB15">
        <f>IF('Deposit Sheet'!R26="","",IF('Deposit Sheet'!R26="Yes","Not Acknowledged","Do Not Acknowledge"))</f>
      </c>
      <c r="AC15">
        <f>IF(TRIM('Deposit Sheet'!R26)="","",IF('Deposit Sheet'!R26="Yes","Not Receipted","Do Not Receipt"))</f>
      </c>
      <c r="AD15">
        <f>IF(TRIM('Deposit Sheet'!R26)="","",IF('Deposit Sheet'!R26="No",0,IF(TRIM('Deposit Sheet'!S26)="",0,'Deposit Sheet'!S26)))</f>
      </c>
      <c r="AE15" s="97">
        <f>IF(TRIM('Deposit Sheet'!AC26)="","",'Deposit Sheet'!AC26)</f>
      </c>
      <c r="AF15">
        <f>IF(TRIM('Deposit Sheet'!Q26)="","","Do Not Post")</f>
      </c>
      <c r="AG15">
        <f>IF(TRIM('Deposit Sheet'!K26)="","",CONCATENATE("CCBatch#",'Deposit Sheet'!$C$8))</f>
      </c>
      <c r="AH15">
        <f>IF(TRIM('Deposit Sheet'!T26)="","",'Deposit Sheet'!T26)</f>
      </c>
      <c r="AI15" s="97">
        <f>IF('Deposit Sheet'!R26="Yes","RE Receipt","")</f>
      </c>
      <c r="AK15">
        <f>IF(TRIM('Deposit Sheet'!U26)="","","Gift Note")</f>
      </c>
      <c r="AL15">
        <f>IF(TRIM('Deposit Sheet'!U26)="","",'Deposit Sheet'!U26)</f>
      </c>
    </row>
    <row r="16" spans="1:38" ht="12.75">
      <c r="A16">
        <f>IF(TRIM('Deposit Sheet'!A27)="","",'Deposit Sheet'!A27)</f>
      </c>
      <c r="C16">
        <f>IF(TRIM('Deposit Sheet'!B27)="","",'Deposit Sheet'!B27)</f>
      </c>
      <c r="E16">
        <f>IF(TRIM('Deposit Sheet'!C27)="","",'Deposit Sheet'!C27)</f>
      </c>
      <c r="H16">
        <f>IF(TRIM('Deposit Sheet'!D27)="","",'Deposit Sheet'!D27)</f>
      </c>
      <c r="I16">
        <f>IF(TRIM('Deposit Sheet'!E27)="","",'Deposit Sheet'!E27)</f>
      </c>
      <c r="K16">
        <f>IF(TRIM('Deposit Sheet'!F27)="","",'Deposit Sheet'!F27)</f>
      </c>
      <c r="L16">
        <f>IF(TRIM('Deposit Sheet'!G27)="","",'Deposit Sheet'!G27)</f>
      </c>
      <c r="M16">
        <f>IF(TRIM('Deposit Sheet'!H27)="","",'Deposit Sheet'!H27)</f>
      </c>
      <c r="N16">
        <f>IF(TRIM('Deposit Sheet'!I27)="","",'Deposit Sheet'!I27)</f>
      </c>
      <c r="O16">
        <f>IF(TRIM('Deposit Sheet'!J27)="","",'Deposit Sheet'!J27)</f>
      </c>
      <c r="P16">
        <f>IF(TRIM('Deposit Sheet'!K27)="","","Cash")</f>
      </c>
      <c r="Q16">
        <f>IF(TRIM('Deposit Sheet'!K27)="","",IF('Deposit Sheet'!K27="Debit","Cash-Cheques","Credit Cards"))</f>
      </c>
      <c r="R16">
        <f>IF(TRIM('Deposit Sheet'!K27)="","",IF('Deposit Sheet'!K27="Debit","Other","Credit Card"))</f>
      </c>
      <c r="T16">
        <f>IF(TRIM('Deposit Sheet'!K27)="","",IF('Deposit Sheet'!K27="Debit","",'Deposit Sheet'!K27))</f>
      </c>
      <c r="U16">
        <f>IF(W16="","",CONCATENATE(RIGHT(YEAR('Deposit Sheet'!$C$9),2),"-",'RE Import'!W16))</f>
      </c>
      <c r="V16">
        <f>IF(TRIM('Deposit Sheet'!N27)="","",CONCATENATE(RIGHT(YEAR('Deposit Sheet'!$C$9),2),"-",LEFT('Deposit Sheet'!N27,1),"00"))</f>
      </c>
      <c r="W16">
        <f>IF(TRIM('Deposit Sheet'!M27)="","",CONCATENATE('Deposit Sheet'!M27,"-",'Deposit Sheet'!N27))</f>
      </c>
      <c r="X16">
        <f t="shared" si="0"/>
      </c>
      <c r="Y16">
        <f>IF(TRIM('Deposit Sheet'!Q27)="","",'Deposit Sheet'!Q27)</f>
      </c>
      <c r="Z16" s="97">
        <f>IF(TRIM('Deposit Sheet'!AC27)="","",'Deposit Sheet'!AC27)</f>
      </c>
      <c r="AA16">
        <f>IF('Deposit Sheet'!R27="Yes","ENG_FR_General Thank You + Tax Receipt","")</f>
      </c>
      <c r="AB16">
        <f>IF('Deposit Sheet'!R27="","",IF('Deposit Sheet'!R27="Yes","Not Acknowledged","Do Not Acknowledge"))</f>
      </c>
      <c r="AC16">
        <f>IF(TRIM('Deposit Sheet'!R27)="","",IF('Deposit Sheet'!R27="Yes","Not Receipted","Do Not Receipt"))</f>
      </c>
      <c r="AD16">
        <f>IF(TRIM('Deposit Sheet'!R27)="","",IF('Deposit Sheet'!R27="No",0,IF(TRIM('Deposit Sheet'!S27)="",0,'Deposit Sheet'!S27)))</f>
      </c>
      <c r="AE16" s="97">
        <f>IF(TRIM('Deposit Sheet'!AC27)="","",'Deposit Sheet'!AC27)</f>
      </c>
      <c r="AF16">
        <f>IF(TRIM('Deposit Sheet'!Q27)="","","Do Not Post")</f>
      </c>
      <c r="AG16">
        <f>IF(TRIM('Deposit Sheet'!K27)="","",CONCATENATE("CCBatch#",'Deposit Sheet'!$C$8))</f>
      </c>
      <c r="AH16">
        <f>IF(TRIM('Deposit Sheet'!T27)="","",'Deposit Sheet'!T27)</f>
      </c>
      <c r="AI16" s="97">
        <f>IF('Deposit Sheet'!R27="Yes","RE Receipt","")</f>
      </c>
      <c r="AK16">
        <f>IF(TRIM('Deposit Sheet'!U27)="","","Gift Note")</f>
      </c>
      <c r="AL16">
        <f>IF(TRIM('Deposit Sheet'!U27)="","",'Deposit Sheet'!U27)</f>
      </c>
    </row>
    <row r="17" spans="1:38" ht="12.75">
      <c r="A17">
        <f>IF(TRIM('Deposit Sheet'!A28)="","",'Deposit Sheet'!A28)</f>
      </c>
      <c r="C17">
        <f>IF(TRIM('Deposit Sheet'!B28)="","",'Deposit Sheet'!B28)</f>
      </c>
      <c r="E17">
        <f>IF(TRIM('Deposit Sheet'!C28)="","",'Deposit Sheet'!C28)</f>
      </c>
      <c r="H17">
        <f>IF(TRIM('Deposit Sheet'!D28)="","",'Deposit Sheet'!D28)</f>
      </c>
      <c r="I17">
        <f>IF(TRIM('Deposit Sheet'!E28)="","",'Deposit Sheet'!E28)</f>
      </c>
      <c r="K17">
        <f>IF(TRIM('Deposit Sheet'!F28)="","",'Deposit Sheet'!F28)</f>
      </c>
      <c r="L17">
        <f>IF(TRIM('Deposit Sheet'!G28)="","",'Deposit Sheet'!G28)</f>
      </c>
      <c r="M17">
        <f>IF(TRIM('Deposit Sheet'!H28)="","",'Deposit Sheet'!H28)</f>
      </c>
      <c r="N17">
        <f>IF(TRIM('Deposit Sheet'!I28)="","",'Deposit Sheet'!I28)</f>
      </c>
      <c r="O17">
        <f>IF(TRIM('Deposit Sheet'!J28)="","",'Deposit Sheet'!J28)</f>
      </c>
      <c r="P17">
        <f>IF(TRIM('Deposit Sheet'!K28)="","","Cash")</f>
      </c>
      <c r="Q17">
        <f>IF(TRIM('Deposit Sheet'!K28)="","",IF('Deposit Sheet'!K28="Debit","Cash-Cheques","Credit Cards"))</f>
      </c>
      <c r="R17">
        <f>IF(TRIM('Deposit Sheet'!K28)="","",IF('Deposit Sheet'!K28="Debit","Other","Credit Card"))</f>
      </c>
      <c r="T17">
        <f>IF(TRIM('Deposit Sheet'!K28)="","",IF('Deposit Sheet'!K28="Debit","",'Deposit Sheet'!K28))</f>
      </c>
      <c r="U17">
        <f>IF(W17="","",CONCATENATE(RIGHT(YEAR('Deposit Sheet'!$C$9),2),"-",'RE Import'!W17))</f>
      </c>
      <c r="V17">
        <f>IF(TRIM('Deposit Sheet'!N28)="","",CONCATENATE(RIGHT(YEAR('Deposit Sheet'!$C$9),2),"-",LEFT('Deposit Sheet'!N28,1),"00"))</f>
      </c>
      <c r="W17">
        <f>IF(TRIM('Deposit Sheet'!M28)="","",CONCATENATE('Deposit Sheet'!M28,"-",'Deposit Sheet'!N28))</f>
      </c>
      <c r="X17">
        <f t="shared" si="0"/>
      </c>
      <c r="Y17">
        <f>IF(TRIM('Deposit Sheet'!Q28)="","",'Deposit Sheet'!Q28)</f>
      </c>
      <c r="Z17" s="97">
        <f>IF(TRIM('Deposit Sheet'!AC28)="","",'Deposit Sheet'!AC28)</f>
      </c>
      <c r="AA17">
        <f>IF('Deposit Sheet'!R28="Yes","ENG_FR_General Thank You + Tax Receipt","")</f>
      </c>
      <c r="AB17">
        <f>IF('Deposit Sheet'!R28="","",IF('Deposit Sheet'!R28="Yes","Not Acknowledged","Do Not Acknowledge"))</f>
      </c>
      <c r="AC17">
        <f>IF(TRIM('Deposit Sheet'!R28)="","",IF('Deposit Sheet'!R28="Yes","Not Receipted","Do Not Receipt"))</f>
      </c>
      <c r="AD17">
        <f>IF(TRIM('Deposit Sheet'!R28)="","",IF('Deposit Sheet'!R28="No",0,IF(TRIM('Deposit Sheet'!S28)="",0,'Deposit Sheet'!S28)))</f>
      </c>
      <c r="AE17" s="97">
        <f>IF(TRIM('Deposit Sheet'!AC28)="","",'Deposit Sheet'!AC28)</f>
      </c>
      <c r="AF17">
        <f>IF(TRIM('Deposit Sheet'!Q28)="","","Do Not Post")</f>
      </c>
      <c r="AG17">
        <f>IF(TRIM('Deposit Sheet'!K28)="","",CONCATENATE("CCBatch#",'Deposit Sheet'!$C$8))</f>
      </c>
      <c r="AH17">
        <f>IF(TRIM('Deposit Sheet'!T28)="","",'Deposit Sheet'!T28)</f>
      </c>
      <c r="AI17" s="97">
        <f>IF('Deposit Sheet'!R28="Yes","RE Receipt","")</f>
      </c>
      <c r="AK17">
        <f>IF(TRIM('Deposit Sheet'!U28)="","","Gift Note")</f>
      </c>
      <c r="AL17">
        <f>IF(TRIM('Deposit Sheet'!U28)="","",'Deposit Sheet'!U28)</f>
      </c>
    </row>
    <row r="18" spans="1:38" ht="12.75">
      <c r="A18">
        <f>IF(TRIM('Deposit Sheet'!A29)="","",'Deposit Sheet'!A29)</f>
      </c>
      <c r="C18">
        <f>IF(TRIM('Deposit Sheet'!B29)="","",'Deposit Sheet'!B29)</f>
      </c>
      <c r="E18">
        <f>IF(TRIM('Deposit Sheet'!C29)="","",'Deposit Sheet'!C29)</f>
      </c>
      <c r="H18">
        <f>IF(TRIM('Deposit Sheet'!D29)="","",'Deposit Sheet'!D29)</f>
      </c>
      <c r="I18">
        <f>IF(TRIM('Deposit Sheet'!E29)="","",'Deposit Sheet'!E29)</f>
      </c>
      <c r="K18">
        <f>IF(TRIM('Deposit Sheet'!F29)="","",'Deposit Sheet'!F29)</f>
      </c>
      <c r="L18">
        <f>IF(TRIM('Deposit Sheet'!G29)="","",'Deposit Sheet'!G29)</f>
      </c>
      <c r="M18">
        <f>IF(TRIM('Deposit Sheet'!H29)="","",'Deposit Sheet'!H29)</f>
      </c>
      <c r="N18">
        <f>IF(TRIM('Deposit Sheet'!I29)="","",'Deposit Sheet'!I29)</f>
      </c>
      <c r="O18">
        <f>IF(TRIM('Deposit Sheet'!J29)="","",'Deposit Sheet'!J29)</f>
      </c>
      <c r="P18">
        <f>IF(TRIM('Deposit Sheet'!K29)="","","Cash")</f>
      </c>
      <c r="Q18">
        <f>IF(TRIM('Deposit Sheet'!K29)="","",IF('Deposit Sheet'!K29="Debit","Cash-Cheques","Credit Cards"))</f>
      </c>
      <c r="R18">
        <f>IF(TRIM('Deposit Sheet'!K29)="","",IF('Deposit Sheet'!K29="Debit","Other","Credit Card"))</f>
      </c>
      <c r="T18">
        <f>IF(TRIM('Deposit Sheet'!K29)="","",IF('Deposit Sheet'!K29="Debit","",'Deposit Sheet'!K29))</f>
      </c>
      <c r="U18">
        <f>IF(W18="","",CONCATENATE(RIGHT(YEAR('Deposit Sheet'!$C$9),2),"-",'RE Import'!W18))</f>
      </c>
      <c r="V18">
        <f>IF(TRIM('Deposit Sheet'!N29)="","",CONCATENATE(RIGHT(YEAR('Deposit Sheet'!$C$9),2),"-",LEFT('Deposit Sheet'!N29,1),"00"))</f>
      </c>
      <c r="W18">
        <f>IF(TRIM('Deposit Sheet'!M29)="","",CONCATENATE('Deposit Sheet'!M29,"-",'Deposit Sheet'!N29))</f>
      </c>
      <c r="X18">
        <f t="shared" si="0"/>
      </c>
      <c r="Y18">
        <f>IF(TRIM('Deposit Sheet'!Q29)="","",'Deposit Sheet'!Q29)</f>
      </c>
      <c r="Z18" s="97">
        <f>IF(TRIM('Deposit Sheet'!AC29)="","",'Deposit Sheet'!AC29)</f>
      </c>
      <c r="AA18">
        <f>IF('Deposit Sheet'!R29="Yes","ENG_FR_General Thank You + Tax Receipt","")</f>
      </c>
      <c r="AB18">
        <f>IF('Deposit Sheet'!R29="","",IF('Deposit Sheet'!R29="Yes","Not Acknowledged","Do Not Acknowledge"))</f>
      </c>
      <c r="AC18">
        <f>IF(TRIM('Deposit Sheet'!R29)="","",IF('Deposit Sheet'!R29="Yes","Not Receipted","Do Not Receipt"))</f>
      </c>
      <c r="AD18">
        <f>IF(TRIM('Deposit Sheet'!R29)="","",IF('Deposit Sheet'!R29="No",0,IF(TRIM('Deposit Sheet'!S29)="",0,'Deposit Sheet'!S29)))</f>
      </c>
      <c r="AE18" s="97">
        <f>IF(TRIM('Deposit Sheet'!AC29)="","",'Deposit Sheet'!AC29)</f>
      </c>
      <c r="AF18">
        <f>IF(TRIM('Deposit Sheet'!Q29)="","","Do Not Post")</f>
      </c>
      <c r="AG18">
        <f>IF(TRIM('Deposit Sheet'!K29)="","",CONCATENATE("CCBatch#",'Deposit Sheet'!$C$8))</f>
      </c>
      <c r="AH18">
        <f>IF(TRIM('Deposit Sheet'!T29)="","",'Deposit Sheet'!T29)</f>
      </c>
      <c r="AI18" s="97">
        <f>IF('Deposit Sheet'!R29="Yes","RE Receipt","")</f>
      </c>
      <c r="AK18">
        <f>IF(TRIM('Deposit Sheet'!U29)="","","Gift Note")</f>
      </c>
      <c r="AL18">
        <f>IF(TRIM('Deposit Sheet'!U29)="","",'Deposit Sheet'!U29)</f>
      </c>
    </row>
    <row r="19" spans="1:38" ht="12.75">
      <c r="A19">
        <f>IF(TRIM('Deposit Sheet'!A30)="","",'Deposit Sheet'!A30)</f>
      </c>
      <c r="C19">
        <f>IF(TRIM('Deposit Sheet'!B30)="","",'Deposit Sheet'!B30)</f>
      </c>
      <c r="E19">
        <f>IF(TRIM('Deposit Sheet'!C30)="","",'Deposit Sheet'!C30)</f>
      </c>
      <c r="H19">
        <f>IF(TRIM('Deposit Sheet'!D30)="","",'Deposit Sheet'!D30)</f>
      </c>
      <c r="I19">
        <f>IF(TRIM('Deposit Sheet'!E30)="","",'Deposit Sheet'!E30)</f>
      </c>
      <c r="K19">
        <f>IF(TRIM('Deposit Sheet'!F30)="","",'Deposit Sheet'!F30)</f>
      </c>
      <c r="L19">
        <f>IF(TRIM('Deposit Sheet'!G30)="","",'Deposit Sheet'!G30)</f>
      </c>
      <c r="M19">
        <f>IF(TRIM('Deposit Sheet'!H30)="","",'Deposit Sheet'!H30)</f>
      </c>
      <c r="N19">
        <f>IF(TRIM('Deposit Sheet'!I30)="","",'Deposit Sheet'!I30)</f>
      </c>
      <c r="O19">
        <f>IF(TRIM('Deposit Sheet'!J30)="","",'Deposit Sheet'!J30)</f>
      </c>
      <c r="P19">
        <f>IF(TRIM('Deposit Sheet'!K30)="","","Cash")</f>
      </c>
      <c r="Q19">
        <f>IF(TRIM('Deposit Sheet'!K30)="","",IF('Deposit Sheet'!K30="Debit","Cash-Cheques","Credit Cards"))</f>
      </c>
      <c r="R19">
        <f>IF(TRIM('Deposit Sheet'!K30)="","",IF('Deposit Sheet'!K30="Debit","Other","Credit Card"))</f>
      </c>
      <c r="T19">
        <f>IF(TRIM('Deposit Sheet'!K30)="","",IF('Deposit Sheet'!K30="Debit","",'Deposit Sheet'!K30))</f>
      </c>
      <c r="U19">
        <f>IF(W19="","",CONCATENATE(RIGHT(YEAR('Deposit Sheet'!$C$9),2),"-",'RE Import'!W19))</f>
      </c>
      <c r="V19">
        <f>IF(TRIM('Deposit Sheet'!N30)="","",CONCATENATE(RIGHT(YEAR('Deposit Sheet'!$C$9),2),"-",LEFT('Deposit Sheet'!N30,1),"00"))</f>
      </c>
      <c r="W19">
        <f>IF(TRIM('Deposit Sheet'!M30)="","",CONCATENATE('Deposit Sheet'!M30,"-",'Deposit Sheet'!N30))</f>
      </c>
      <c r="X19">
        <f t="shared" si="0"/>
      </c>
      <c r="Y19">
        <f>IF(TRIM('Deposit Sheet'!Q30)="","",'Deposit Sheet'!Q30)</f>
      </c>
      <c r="Z19" s="97">
        <f>IF(TRIM('Deposit Sheet'!AC30)="","",'Deposit Sheet'!AC30)</f>
      </c>
      <c r="AA19">
        <f>IF('Deposit Sheet'!R30="Yes","ENG_FR_General Thank You + Tax Receipt","")</f>
      </c>
      <c r="AB19">
        <f>IF('Deposit Sheet'!R30="","",IF('Deposit Sheet'!R30="Yes","Not Acknowledged","Do Not Acknowledge"))</f>
      </c>
      <c r="AC19">
        <f>IF(TRIM('Deposit Sheet'!R30)="","",IF('Deposit Sheet'!R30="Yes","Not Receipted","Do Not Receipt"))</f>
      </c>
      <c r="AD19">
        <f>IF(TRIM('Deposit Sheet'!R30)="","",IF('Deposit Sheet'!R30="No",0,IF(TRIM('Deposit Sheet'!S30)="",0,'Deposit Sheet'!S30)))</f>
      </c>
      <c r="AE19" s="97">
        <f>IF(TRIM('Deposit Sheet'!AC30)="","",'Deposit Sheet'!AC30)</f>
      </c>
      <c r="AF19">
        <f>IF(TRIM('Deposit Sheet'!Q30)="","","Do Not Post")</f>
      </c>
      <c r="AG19">
        <f>IF(TRIM('Deposit Sheet'!K30)="","",CONCATENATE("CCBatch#",'Deposit Sheet'!$C$8))</f>
      </c>
      <c r="AH19">
        <f>IF(TRIM('Deposit Sheet'!T30)="","",'Deposit Sheet'!T30)</f>
      </c>
      <c r="AI19" s="97">
        <f>IF('Deposit Sheet'!R30="Yes","RE Receipt","")</f>
      </c>
      <c r="AK19">
        <f>IF(TRIM('Deposit Sheet'!U30)="","","Gift Note")</f>
      </c>
      <c r="AL19">
        <f>IF(TRIM('Deposit Sheet'!U30)="","",'Deposit Sheet'!U30)</f>
      </c>
    </row>
    <row r="20" spans="1:38" ht="12.75">
      <c r="A20">
        <f>IF(TRIM('Deposit Sheet'!A31)="","",'Deposit Sheet'!A31)</f>
      </c>
      <c r="C20">
        <f>IF(TRIM('Deposit Sheet'!B31)="","",'Deposit Sheet'!B31)</f>
      </c>
      <c r="E20">
        <f>IF(TRIM('Deposit Sheet'!C31)="","",'Deposit Sheet'!C31)</f>
      </c>
      <c r="H20">
        <f>IF(TRIM('Deposit Sheet'!D31)="","",'Deposit Sheet'!D31)</f>
      </c>
      <c r="I20">
        <f>IF(TRIM('Deposit Sheet'!E31)="","",'Deposit Sheet'!E31)</f>
      </c>
      <c r="K20">
        <f>IF(TRIM('Deposit Sheet'!F31)="","",'Deposit Sheet'!F31)</f>
      </c>
      <c r="L20">
        <f>IF(TRIM('Deposit Sheet'!G31)="","",'Deposit Sheet'!G31)</f>
      </c>
      <c r="M20">
        <f>IF(TRIM('Deposit Sheet'!H31)="","",'Deposit Sheet'!H31)</f>
      </c>
      <c r="N20">
        <f>IF(TRIM('Deposit Sheet'!I31)="","",'Deposit Sheet'!I31)</f>
      </c>
      <c r="O20">
        <f>IF(TRIM('Deposit Sheet'!J31)="","",'Deposit Sheet'!J31)</f>
      </c>
      <c r="P20">
        <f>IF(TRIM('Deposit Sheet'!K31)="","","Cash")</f>
      </c>
      <c r="Q20">
        <f>IF(TRIM('Deposit Sheet'!K31)="","",IF('Deposit Sheet'!K31="Debit","Cash-Cheques","Credit Cards"))</f>
      </c>
      <c r="R20">
        <f>IF(TRIM('Deposit Sheet'!K31)="","",IF('Deposit Sheet'!K31="Debit","Other","Credit Card"))</f>
      </c>
      <c r="T20">
        <f>IF(TRIM('Deposit Sheet'!K31)="","",IF('Deposit Sheet'!K31="Debit","",'Deposit Sheet'!K31))</f>
      </c>
      <c r="U20">
        <f>IF(W20="","",CONCATENATE(RIGHT(YEAR('Deposit Sheet'!$C$9),2),"-",'RE Import'!W20))</f>
      </c>
      <c r="V20">
        <f>IF(TRIM('Deposit Sheet'!N31)="","",CONCATENATE(RIGHT(YEAR('Deposit Sheet'!$C$9),2),"-",LEFT('Deposit Sheet'!N31,1),"00"))</f>
      </c>
      <c r="W20">
        <f>IF(TRIM('Deposit Sheet'!M31)="","",CONCATENATE('Deposit Sheet'!M31,"-",'Deposit Sheet'!N31))</f>
      </c>
      <c r="X20">
        <f t="shared" si="0"/>
      </c>
      <c r="Y20">
        <f>IF(TRIM('Deposit Sheet'!Q31)="","",'Deposit Sheet'!Q31)</f>
      </c>
      <c r="Z20" s="97">
        <f>IF(TRIM('Deposit Sheet'!AC31)="","",'Deposit Sheet'!AC31)</f>
      </c>
      <c r="AA20">
        <f>IF('Deposit Sheet'!R31="Yes","ENG_FR_General Thank You + Tax Receipt","")</f>
      </c>
      <c r="AB20">
        <f>IF('Deposit Sheet'!R31="","",IF('Deposit Sheet'!R31="Yes","Not Acknowledged","Do Not Acknowledge"))</f>
      </c>
      <c r="AC20">
        <f>IF(TRIM('Deposit Sheet'!R31)="","",IF('Deposit Sheet'!R31="Yes","Not Receipted","Do Not Receipt"))</f>
      </c>
      <c r="AD20">
        <f>IF(TRIM('Deposit Sheet'!R31)="","",IF('Deposit Sheet'!R31="No",0,IF(TRIM('Deposit Sheet'!S31)="",0,'Deposit Sheet'!S31)))</f>
      </c>
      <c r="AE20" s="97">
        <f>IF(TRIM('Deposit Sheet'!AC31)="","",'Deposit Sheet'!AC31)</f>
      </c>
      <c r="AF20">
        <f>IF(TRIM('Deposit Sheet'!Q31)="","","Do Not Post")</f>
      </c>
      <c r="AG20">
        <f>IF(TRIM('Deposit Sheet'!K31)="","",CONCATENATE("CCBatch#",'Deposit Sheet'!$C$8))</f>
      </c>
      <c r="AH20">
        <f>IF(TRIM('Deposit Sheet'!T31)="","",'Deposit Sheet'!T31)</f>
      </c>
      <c r="AI20" s="97">
        <f>IF('Deposit Sheet'!R31="Yes","RE Receipt","")</f>
      </c>
      <c r="AK20">
        <f>IF(TRIM('Deposit Sheet'!U31)="","","Gift Note")</f>
      </c>
      <c r="AL20">
        <f>IF(TRIM('Deposit Sheet'!U31)="","",'Deposit Sheet'!U31)</f>
      </c>
    </row>
    <row r="21" spans="1:38" ht="12.75">
      <c r="A21">
        <f>IF(TRIM('Deposit Sheet'!A32)="","",'Deposit Sheet'!A32)</f>
      </c>
      <c r="C21">
        <f>IF(TRIM('Deposit Sheet'!B32)="","",'Deposit Sheet'!B32)</f>
      </c>
      <c r="E21">
        <f>IF(TRIM('Deposit Sheet'!C32)="","",'Deposit Sheet'!C32)</f>
      </c>
      <c r="H21">
        <f>IF(TRIM('Deposit Sheet'!D32)="","",'Deposit Sheet'!D32)</f>
      </c>
      <c r="I21">
        <f>IF(TRIM('Deposit Sheet'!E32)="","",'Deposit Sheet'!E32)</f>
      </c>
      <c r="K21">
        <f>IF(TRIM('Deposit Sheet'!F32)="","",'Deposit Sheet'!F32)</f>
      </c>
      <c r="L21">
        <f>IF(TRIM('Deposit Sheet'!G32)="","",'Deposit Sheet'!G32)</f>
      </c>
      <c r="M21">
        <f>IF(TRIM('Deposit Sheet'!H32)="","",'Deposit Sheet'!H32)</f>
      </c>
      <c r="N21">
        <f>IF(TRIM('Deposit Sheet'!I32)="","",'Deposit Sheet'!I32)</f>
      </c>
      <c r="O21">
        <f>IF(TRIM('Deposit Sheet'!J32)="","",'Deposit Sheet'!J32)</f>
      </c>
      <c r="P21">
        <f>IF(TRIM('Deposit Sheet'!K32)="","","Cash")</f>
      </c>
      <c r="Q21">
        <f>IF(TRIM('Deposit Sheet'!K32)="","",IF('Deposit Sheet'!K32="Debit","Cash-Cheques","Credit Cards"))</f>
      </c>
      <c r="R21">
        <f>IF(TRIM('Deposit Sheet'!K32)="","",IF('Deposit Sheet'!K32="Debit","Other","Credit Card"))</f>
      </c>
      <c r="T21">
        <f>IF(TRIM('Deposit Sheet'!K32)="","",IF('Deposit Sheet'!K32="Debit","",'Deposit Sheet'!K32))</f>
      </c>
      <c r="U21">
        <f>IF(W21="","",CONCATENATE(RIGHT(YEAR('Deposit Sheet'!$C$9),2),"-",'RE Import'!W21))</f>
      </c>
      <c r="V21">
        <f>IF(TRIM('Deposit Sheet'!N32)="","",CONCATENATE(RIGHT(YEAR('Deposit Sheet'!$C$9),2),"-",LEFT('Deposit Sheet'!N32,1),"00"))</f>
      </c>
      <c r="W21">
        <f>IF(TRIM('Deposit Sheet'!M32)="","",CONCATENATE('Deposit Sheet'!M32,"-",'Deposit Sheet'!N32))</f>
      </c>
      <c r="X21">
        <f t="shared" si="0"/>
      </c>
      <c r="Y21">
        <f>IF(TRIM('Deposit Sheet'!Q32)="","",'Deposit Sheet'!Q32)</f>
      </c>
      <c r="Z21" s="97">
        <f>IF(TRIM('Deposit Sheet'!AC32)="","",'Deposit Sheet'!AC32)</f>
      </c>
      <c r="AA21">
        <f>IF('Deposit Sheet'!R32="Yes","ENG_FR_General Thank You + Tax Receipt","")</f>
      </c>
      <c r="AB21">
        <f>IF('Deposit Sheet'!R32="","",IF('Deposit Sheet'!R32="Yes","Not Acknowledged","Do Not Acknowledge"))</f>
      </c>
      <c r="AC21">
        <f>IF(TRIM('Deposit Sheet'!R32)="","",IF('Deposit Sheet'!R32="Yes","Not Receipted","Do Not Receipt"))</f>
      </c>
      <c r="AD21">
        <f>IF(TRIM('Deposit Sheet'!R32)="","",IF('Deposit Sheet'!R32="No",0,IF(TRIM('Deposit Sheet'!S32)="",0,'Deposit Sheet'!S32)))</f>
      </c>
      <c r="AE21" s="97">
        <f>IF(TRIM('Deposit Sheet'!AC32)="","",'Deposit Sheet'!AC32)</f>
      </c>
      <c r="AF21">
        <f>IF(TRIM('Deposit Sheet'!Q32)="","","Do Not Post")</f>
      </c>
      <c r="AG21">
        <f>IF(TRIM('Deposit Sheet'!K32)="","",CONCATENATE("CCBatch#",'Deposit Sheet'!$C$8))</f>
      </c>
      <c r="AH21">
        <f>IF(TRIM('Deposit Sheet'!T32)="","",'Deposit Sheet'!T32)</f>
      </c>
      <c r="AI21" s="97">
        <f>IF('Deposit Sheet'!R32="Yes","RE Receipt","")</f>
      </c>
      <c r="AK21">
        <f>IF(TRIM('Deposit Sheet'!U32)="","","Gift Note")</f>
      </c>
      <c r="AL21">
        <f>IF(TRIM('Deposit Sheet'!U32)="","",'Deposit Sheet'!U32)</f>
      </c>
    </row>
    <row r="22" spans="1:38" ht="12.75">
      <c r="A22">
        <f>IF(TRIM('Deposit Sheet'!A33)="","",'Deposit Sheet'!A33)</f>
      </c>
      <c r="C22">
        <f>IF(TRIM('Deposit Sheet'!B33)="","",'Deposit Sheet'!B33)</f>
      </c>
      <c r="E22">
        <f>IF(TRIM('Deposit Sheet'!C33)="","",'Deposit Sheet'!C33)</f>
      </c>
      <c r="H22">
        <f>IF(TRIM('Deposit Sheet'!D33)="","",'Deposit Sheet'!D33)</f>
      </c>
      <c r="I22">
        <f>IF(TRIM('Deposit Sheet'!E33)="","",'Deposit Sheet'!E33)</f>
      </c>
      <c r="K22">
        <f>IF(TRIM('Deposit Sheet'!F33)="","",'Deposit Sheet'!F33)</f>
      </c>
      <c r="L22">
        <f>IF(TRIM('Deposit Sheet'!G33)="","",'Deposit Sheet'!G33)</f>
      </c>
      <c r="M22">
        <f>IF(TRIM('Deposit Sheet'!H33)="","",'Deposit Sheet'!H33)</f>
      </c>
      <c r="N22">
        <f>IF(TRIM('Deposit Sheet'!I33)="","",'Deposit Sheet'!I33)</f>
      </c>
      <c r="O22">
        <f>IF(TRIM('Deposit Sheet'!J33)="","",'Deposit Sheet'!J33)</f>
      </c>
      <c r="P22">
        <f>IF(TRIM('Deposit Sheet'!K33)="","","Cash")</f>
      </c>
      <c r="Q22">
        <f>IF(TRIM('Deposit Sheet'!K33)="","",IF('Deposit Sheet'!K33="Debit","Cash-Cheques","Credit Cards"))</f>
      </c>
      <c r="R22">
        <f>IF(TRIM('Deposit Sheet'!K33)="","",IF('Deposit Sheet'!K33="Debit","Other","Credit Card"))</f>
      </c>
      <c r="T22">
        <f>IF(TRIM('Deposit Sheet'!K33)="","",IF('Deposit Sheet'!K33="Debit","",'Deposit Sheet'!K33))</f>
      </c>
      <c r="U22">
        <f>IF(W22="","",CONCATENATE(RIGHT(YEAR('Deposit Sheet'!$C$9),2),"-",'RE Import'!W22))</f>
      </c>
      <c r="V22">
        <f>IF(TRIM('Deposit Sheet'!N33)="","",CONCATENATE(RIGHT(YEAR('Deposit Sheet'!$C$9),2),"-",LEFT('Deposit Sheet'!N33,1),"00"))</f>
      </c>
      <c r="W22">
        <f>IF(TRIM('Deposit Sheet'!M33)="","",CONCATENATE('Deposit Sheet'!M33,"-",'Deposit Sheet'!N33))</f>
      </c>
      <c r="X22">
        <f t="shared" si="0"/>
      </c>
      <c r="Y22">
        <f>IF(TRIM('Deposit Sheet'!Q33)="","",'Deposit Sheet'!Q33)</f>
      </c>
      <c r="Z22" s="97">
        <f>IF(TRIM('Deposit Sheet'!AC33)="","",'Deposit Sheet'!AC33)</f>
      </c>
      <c r="AA22">
        <f>IF('Deposit Sheet'!R33="Yes","ENG_FR_General Thank You + Tax Receipt","")</f>
      </c>
      <c r="AB22">
        <f>IF('Deposit Sheet'!R33="","",IF('Deposit Sheet'!R33="Yes","Not Acknowledged","Do Not Acknowledge"))</f>
      </c>
      <c r="AC22">
        <f>IF(TRIM('Deposit Sheet'!R33)="","",IF('Deposit Sheet'!R33="Yes","Not Receipted","Do Not Receipt"))</f>
      </c>
      <c r="AD22">
        <f>IF(TRIM('Deposit Sheet'!R33)="","",IF('Deposit Sheet'!R33="No",0,IF(TRIM('Deposit Sheet'!S33)="",0,'Deposit Sheet'!S33)))</f>
      </c>
      <c r="AE22" s="97">
        <f>IF(TRIM('Deposit Sheet'!AC33)="","",'Deposit Sheet'!AC33)</f>
      </c>
      <c r="AF22">
        <f>IF(TRIM('Deposit Sheet'!Q33)="","","Do Not Post")</f>
      </c>
      <c r="AG22">
        <f>IF(TRIM('Deposit Sheet'!K33)="","",CONCATENATE("CCBatch#",'Deposit Sheet'!$C$8))</f>
      </c>
      <c r="AH22">
        <f>IF(TRIM('Deposit Sheet'!T33)="","",'Deposit Sheet'!T33)</f>
      </c>
      <c r="AI22" s="97">
        <f>IF('Deposit Sheet'!R33="Yes","RE Receipt","")</f>
      </c>
      <c r="AK22">
        <f>IF(TRIM('Deposit Sheet'!U33)="","","Gift Note")</f>
      </c>
      <c r="AL22">
        <f>IF(TRIM('Deposit Sheet'!U33)="","",'Deposit Sheet'!U33)</f>
      </c>
    </row>
    <row r="23" spans="1:38" ht="12.75">
      <c r="A23">
        <f>IF(TRIM('Deposit Sheet'!A34)="","",'Deposit Sheet'!A34)</f>
      </c>
      <c r="C23">
        <f>IF(TRIM('Deposit Sheet'!B34)="","",'Deposit Sheet'!B34)</f>
      </c>
      <c r="E23">
        <f>IF(TRIM('Deposit Sheet'!C34)="","",'Deposit Sheet'!C34)</f>
      </c>
      <c r="H23">
        <f>IF(TRIM('Deposit Sheet'!D34)="","",'Deposit Sheet'!D34)</f>
      </c>
      <c r="I23">
        <f>IF(TRIM('Deposit Sheet'!E34)="","",'Deposit Sheet'!E34)</f>
      </c>
      <c r="K23">
        <f>IF(TRIM('Deposit Sheet'!F34)="","",'Deposit Sheet'!F34)</f>
      </c>
      <c r="L23">
        <f>IF(TRIM('Deposit Sheet'!G34)="","",'Deposit Sheet'!G34)</f>
      </c>
      <c r="M23">
        <f>IF(TRIM('Deposit Sheet'!H34)="","",'Deposit Sheet'!H34)</f>
      </c>
      <c r="N23">
        <f>IF(TRIM('Deposit Sheet'!I34)="","",'Deposit Sheet'!I34)</f>
      </c>
      <c r="O23">
        <f>IF(TRIM('Deposit Sheet'!J34)="","",'Deposit Sheet'!J34)</f>
      </c>
      <c r="P23">
        <f>IF(TRIM('Deposit Sheet'!K34)="","","Cash")</f>
      </c>
      <c r="Q23">
        <f>IF(TRIM('Deposit Sheet'!K34)="","",IF('Deposit Sheet'!K34="Debit","Cash-Cheques","Credit Cards"))</f>
      </c>
      <c r="R23">
        <f>IF(TRIM('Deposit Sheet'!K34)="","",IF('Deposit Sheet'!K34="Debit","Other","Credit Card"))</f>
      </c>
      <c r="T23">
        <f>IF(TRIM('Deposit Sheet'!K34)="","",IF('Deposit Sheet'!K34="Debit","",'Deposit Sheet'!K34))</f>
      </c>
      <c r="U23">
        <f>IF(W23="","",CONCATENATE(RIGHT(YEAR('Deposit Sheet'!$C$9),2),"-",'RE Import'!W23))</f>
      </c>
      <c r="V23">
        <f>IF(TRIM('Deposit Sheet'!N34)="","",CONCATENATE(RIGHT(YEAR('Deposit Sheet'!$C$9),2),"-",LEFT('Deposit Sheet'!N34,1),"00"))</f>
      </c>
      <c r="W23">
        <f>IF(TRIM('Deposit Sheet'!M34)="","",CONCATENATE('Deposit Sheet'!M34,"-",'Deposit Sheet'!N34))</f>
      </c>
      <c r="X23">
        <f t="shared" si="0"/>
      </c>
      <c r="Y23">
        <f>IF(TRIM('Deposit Sheet'!Q34)="","",'Deposit Sheet'!Q34)</f>
      </c>
      <c r="Z23" s="97">
        <f>IF(TRIM('Deposit Sheet'!AC34)="","",'Deposit Sheet'!AC34)</f>
      </c>
      <c r="AA23">
        <f>IF('Deposit Sheet'!R34="Yes","ENG_FR_General Thank You + Tax Receipt","")</f>
      </c>
      <c r="AB23">
        <f>IF('Deposit Sheet'!R34="","",IF('Deposit Sheet'!R34="Yes","Not Acknowledged","Do Not Acknowledge"))</f>
      </c>
      <c r="AC23">
        <f>IF(TRIM('Deposit Sheet'!R34)="","",IF('Deposit Sheet'!R34="Yes","Not Receipted","Do Not Receipt"))</f>
      </c>
      <c r="AD23">
        <f>IF(TRIM('Deposit Sheet'!R34)="","",IF('Deposit Sheet'!R34="No",0,IF(TRIM('Deposit Sheet'!S34)="",0,'Deposit Sheet'!S34)))</f>
      </c>
      <c r="AE23" s="97">
        <f>IF(TRIM('Deposit Sheet'!AC34)="","",'Deposit Sheet'!AC34)</f>
      </c>
      <c r="AF23">
        <f>IF(TRIM('Deposit Sheet'!Q34)="","","Do Not Post")</f>
      </c>
      <c r="AG23">
        <f>IF(TRIM('Deposit Sheet'!K34)="","",CONCATENATE("CCBatch#",'Deposit Sheet'!$C$8))</f>
      </c>
      <c r="AH23">
        <f>IF(TRIM('Deposit Sheet'!T34)="","",'Deposit Sheet'!T34)</f>
      </c>
      <c r="AI23" s="97">
        <f>IF('Deposit Sheet'!R34="Yes","RE Receipt","")</f>
      </c>
      <c r="AK23">
        <f>IF(TRIM('Deposit Sheet'!U34)="","","Gift Note")</f>
      </c>
      <c r="AL23">
        <f>IF(TRIM('Deposit Sheet'!U34)="","",'Deposit Sheet'!U34)</f>
      </c>
    </row>
    <row r="24" spans="1:38" ht="12.75">
      <c r="A24">
        <f>IF(TRIM('Deposit Sheet'!A35)="","",'Deposit Sheet'!A35)</f>
      </c>
      <c r="C24">
        <f>IF(TRIM('Deposit Sheet'!B35)="","",'Deposit Sheet'!B35)</f>
      </c>
      <c r="E24">
        <f>IF(TRIM('Deposit Sheet'!C35)="","",'Deposit Sheet'!C35)</f>
      </c>
      <c r="H24">
        <f>IF(TRIM('Deposit Sheet'!D35)="","",'Deposit Sheet'!D35)</f>
      </c>
      <c r="I24">
        <f>IF(TRIM('Deposit Sheet'!E35)="","",'Deposit Sheet'!E35)</f>
      </c>
      <c r="K24">
        <f>IF(TRIM('Deposit Sheet'!F35)="","",'Deposit Sheet'!F35)</f>
      </c>
      <c r="L24">
        <f>IF(TRIM('Deposit Sheet'!G35)="","",'Deposit Sheet'!G35)</f>
      </c>
      <c r="M24">
        <f>IF(TRIM('Deposit Sheet'!H35)="","",'Deposit Sheet'!H35)</f>
      </c>
      <c r="N24">
        <f>IF(TRIM('Deposit Sheet'!I35)="","",'Deposit Sheet'!I35)</f>
      </c>
      <c r="O24">
        <f>IF(TRIM('Deposit Sheet'!J35)="","",'Deposit Sheet'!J35)</f>
      </c>
      <c r="P24">
        <f>IF(TRIM('Deposit Sheet'!K35)="","","Cash")</f>
      </c>
      <c r="Q24">
        <f>IF(TRIM('Deposit Sheet'!K35)="","",IF('Deposit Sheet'!K35="Debit","Cash-Cheques","Credit Cards"))</f>
      </c>
      <c r="R24">
        <f>IF(TRIM('Deposit Sheet'!K35)="","",IF('Deposit Sheet'!K35="Debit","Other","Credit Card"))</f>
      </c>
      <c r="T24">
        <f>IF(TRIM('Deposit Sheet'!K35)="","",IF('Deposit Sheet'!K35="Debit","",'Deposit Sheet'!K35))</f>
      </c>
      <c r="U24">
        <f>IF(W24="","",CONCATENATE(RIGHT(YEAR('Deposit Sheet'!$C$9),2),"-",'RE Import'!W24))</f>
      </c>
      <c r="V24">
        <f>IF(TRIM('Deposit Sheet'!N35)="","",CONCATENATE(RIGHT(YEAR('Deposit Sheet'!$C$9),2),"-",LEFT('Deposit Sheet'!N35,1),"00"))</f>
      </c>
      <c r="W24">
        <f>IF(TRIM('Deposit Sheet'!M35)="","",CONCATENATE('Deposit Sheet'!M35,"-",'Deposit Sheet'!N35))</f>
      </c>
      <c r="X24">
        <f t="shared" si="0"/>
      </c>
      <c r="Y24">
        <f>IF(TRIM('Deposit Sheet'!Q35)="","",'Deposit Sheet'!Q35)</f>
      </c>
      <c r="Z24" s="97">
        <f>IF(TRIM('Deposit Sheet'!AC35)="","",'Deposit Sheet'!AC35)</f>
      </c>
      <c r="AA24">
        <f>IF('Deposit Sheet'!R35="Yes","ENG_FR_General Thank You + Tax Receipt","")</f>
      </c>
      <c r="AB24">
        <f>IF('Deposit Sheet'!R35="","",IF('Deposit Sheet'!R35="Yes","Not Acknowledged","Do Not Acknowledge"))</f>
      </c>
      <c r="AC24">
        <f>IF(TRIM('Deposit Sheet'!R35)="","",IF('Deposit Sheet'!R35="Yes","Not Receipted","Do Not Receipt"))</f>
      </c>
      <c r="AD24">
        <f>IF(TRIM('Deposit Sheet'!R35)="","",IF('Deposit Sheet'!R35="No",0,IF(TRIM('Deposit Sheet'!S35)="",0,'Deposit Sheet'!S35)))</f>
      </c>
      <c r="AE24" s="97">
        <f>IF(TRIM('Deposit Sheet'!AC35)="","",'Deposit Sheet'!AC35)</f>
      </c>
      <c r="AF24">
        <f>IF(TRIM('Deposit Sheet'!Q35)="","","Do Not Post")</f>
      </c>
      <c r="AG24">
        <f>IF(TRIM('Deposit Sheet'!K35)="","",CONCATENATE("CCBatch#",'Deposit Sheet'!$C$8))</f>
      </c>
      <c r="AH24">
        <f>IF(TRIM('Deposit Sheet'!T35)="","",'Deposit Sheet'!T35)</f>
      </c>
      <c r="AI24" s="97">
        <f>IF('Deposit Sheet'!R35="Yes","RE Receipt","")</f>
      </c>
      <c r="AK24">
        <f>IF(TRIM('Deposit Sheet'!U35)="","","Gift Note")</f>
      </c>
      <c r="AL24">
        <f>IF(TRIM('Deposit Sheet'!U35)="","",'Deposit Sheet'!U35)</f>
      </c>
    </row>
    <row r="25" spans="1:38" ht="12.75">
      <c r="A25">
        <f>IF(TRIM('Deposit Sheet'!A36)="","",'Deposit Sheet'!A36)</f>
      </c>
      <c r="C25">
        <f>IF(TRIM('Deposit Sheet'!B36)="","",'Deposit Sheet'!B36)</f>
      </c>
      <c r="E25">
        <f>IF(TRIM('Deposit Sheet'!C36)="","",'Deposit Sheet'!C36)</f>
      </c>
      <c r="H25">
        <f>IF(TRIM('Deposit Sheet'!D36)="","",'Deposit Sheet'!D36)</f>
      </c>
      <c r="I25">
        <f>IF(TRIM('Deposit Sheet'!E36)="","",'Deposit Sheet'!E36)</f>
      </c>
      <c r="K25">
        <f>IF(TRIM('Deposit Sheet'!F36)="","",'Deposit Sheet'!F36)</f>
      </c>
      <c r="L25">
        <f>IF(TRIM('Deposit Sheet'!G36)="","",'Deposit Sheet'!G36)</f>
      </c>
      <c r="M25">
        <f>IF(TRIM('Deposit Sheet'!H36)="","",'Deposit Sheet'!H36)</f>
      </c>
      <c r="N25">
        <f>IF(TRIM('Deposit Sheet'!I36)="","",'Deposit Sheet'!I36)</f>
      </c>
      <c r="O25">
        <f>IF(TRIM('Deposit Sheet'!J36)="","",'Deposit Sheet'!J36)</f>
      </c>
      <c r="P25">
        <f>IF(TRIM('Deposit Sheet'!K36)="","","Cash")</f>
      </c>
      <c r="Q25">
        <f>IF(TRIM('Deposit Sheet'!K36)="","",IF('Deposit Sheet'!K36="Debit","Cash-Cheques","Credit Cards"))</f>
      </c>
      <c r="R25">
        <f>IF(TRIM('Deposit Sheet'!K36)="","",IF('Deposit Sheet'!K36="Debit","Other","Credit Card"))</f>
      </c>
      <c r="T25">
        <f>IF(TRIM('Deposit Sheet'!K36)="","",IF('Deposit Sheet'!K36="Debit","",'Deposit Sheet'!K36))</f>
      </c>
      <c r="U25">
        <f>IF(W25="","",CONCATENATE(RIGHT(YEAR('Deposit Sheet'!$C$9),2),"-",'RE Import'!W25))</f>
      </c>
      <c r="V25">
        <f>IF(TRIM('Deposit Sheet'!N36)="","",CONCATENATE(RIGHT(YEAR('Deposit Sheet'!$C$9),2),"-",LEFT('Deposit Sheet'!N36,1),"00"))</f>
      </c>
      <c r="W25">
        <f>IF(TRIM('Deposit Sheet'!M36)="","",CONCATENATE('Deposit Sheet'!M36,"-",'Deposit Sheet'!N36))</f>
      </c>
      <c r="X25">
        <f t="shared" si="0"/>
      </c>
      <c r="Y25">
        <f>IF(TRIM('Deposit Sheet'!Q36)="","",'Deposit Sheet'!Q36)</f>
      </c>
      <c r="Z25" s="97">
        <f>IF(TRIM('Deposit Sheet'!AC36)="","",'Deposit Sheet'!AC36)</f>
      </c>
      <c r="AA25">
        <f>IF('Deposit Sheet'!R36="Yes","ENG_FR_General Thank You + Tax Receipt","")</f>
      </c>
      <c r="AB25">
        <f>IF('Deposit Sheet'!R36="","",IF('Deposit Sheet'!R36="Yes","Not Acknowledged","Do Not Acknowledge"))</f>
      </c>
      <c r="AC25">
        <f>IF(TRIM('Deposit Sheet'!R36)="","",IF('Deposit Sheet'!R36="Yes","Not Receipted","Do Not Receipt"))</f>
      </c>
      <c r="AD25">
        <f>IF(TRIM('Deposit Sheet'!R36)="","",IF('Deposit Sheet'!R36="No",0,IF(TRIM('Deposit Sheet'!S36)="",0,'Deposit Sheet'!S36)))</f>
      </c>
      <c r="AE25" s="97">
        <f>IF(TRIM('Deposit Sheet'!AC36)="","",'Deposit Sheet'!AC36)</f>
      </c>
      <c r="AF25">
        <f>IF(TRIM('Deposit Sheet'!Q36)="","","Do Not Post")</f>
      </c>
      <c r="AG25">
        <f>IF(TRIM('Deposit Sheet'!K36)="","",CONCATENATE("CCBatch#",'Deposit Sheet'!$C$8))</f>
      </c>
      <c r="AH25">
        <f>IF(TRIM('Deposit Sheet'!T36)="","",'Deposit Sheet'!T36)</f>
      </c>
      <c r="AI25" s="97">
        <f>IF('Deposit Sheet'!R36="Yes","RE Receipt","")</f>
      </c>
      <c r="AK25">
        <f>IF(TRIM('Deposit Sheet'!U36)="","","Gift Note")</f>
      </c>
      <c r="AL25">
        <f>IF(TRIM('Deposit Sheet'!U36)="","",'Deposit Sheet'!U36)</f>
      </c>
    </row>
    <row r="26" spans="1:38" ht="12.75">
      <c r="A26">
        <f>IF(TRIM('Deposit Sheet'!A37)="","",'Deposit Sheet'!A37)</f>
      </c>
      <c r="C26">
        <f>IF(TRIM('Deposit Sheet'!B37)="","",'Deposit Sheet'!B37)</f>
      </c>
      <c r="E26">
        <f>IF(TRIM('Deposit Sheet'!C37)="","",'Deposit Sheet'!C37)</f>
      </c>
      <c r="H26">
        <f>IF(TRIM('Deposit Sheet'!D37)="","",'Deposit Sheet'!D37)</f>
      </c>
      <c r="I26">
        <f>IF(TRIM('Deposit Sheet'!E37)="","",'Deposit Sheet'!E37)</f>
      </c>
      <c r="K26">
        <f>IF(TRIM('Deposit Sheet'!F37)="","",'Deposit Sheet'!F37)</f>
      </c>
      <c r="L26">
        <f>IF(TRIM('Deposit Sheet'!G37)="","",'Deposit Sheet'!G37)</f>
      </c>
      <c r="M26">
        <f>IF(TRIM('Deposit Sheet'!H37)="","",'Deposit Sheet'!H37)</f>
      </c>
      <c r="N26">
        <f>IF(TRIM('Deposit Sheet'!I37)="","",'Deposit Sheet'!I37)</f>
      </c>
      <c r="O26">
        <f>IF(TRIM('Deposit Sheet'!J37)="","",'Deposit Sheet'!J37)</f>
      </c>
      <c r="P26">
        <f>IF(TRIM('Deposit Sheet'!K37)="","","Cash")</f>
      </c>
      <c r="Q26">
        <f>IF(TRIM('Deposit Sheet'!K37)="","",IF('Deposit Sheet'!K37="Debit","Cash-Cheques","Credit Cards"))</f>
      </c>
      <c r="R26">
        <f>IF(TRIM('Deposit Sheet'!K37)="","",IF('Deposit Sheet'!K37="Debit","Other","Credit Card"))</f>
      </c>
      <c r="T26">
        <f>IF(TRIM('Deposit Sheet'!K37)="","",IF('Deposit Sheet'!K37="Debit","",'Deposit Sheet'!K37))</f>
      </c>
      <c r="U26">
        <f>IF(W26="","",CONCATENATE(RIGHT(YEAR('Deposit Sheet'!$C$9),2),"-",'RE Import'!W26))</f>
      </c>
      <c r="V26">
        <f>IF(TRIM('Deposit Sheet'!N37)="","",CONCATENATE(RIGHT(YEAR('Deposit Sheet'!$C$9),2),"-",LEFT('Deposit Sheet'!N37,1),"00"))</f>
      </c>
      <c r="W26">
        <f>IF(TRIM('Deposit Sheet'!M37)="","",CONCATENATE('Deposit Sheet'!M37,"-",'Deposit Sheet'!N37))</f>
      </c>
      <c r="X26">
        <f t="shared" si="0"/>
      </c>
      <c r="Y26">
        <f>IF(TRIM('Deposit Sheet'!Q37)="","",'Deposit Sheet'!Q37)</f>
      </c>
      <c r="Z26" s="97">
        <f>IF(TRIM('Deposit Sheet'!AC37)="","",'Deposit Sheet'!AC37)</f>
      </c>
      <c r="AA26">
        <f>IF('Deposit Sheet'!R37="Yes","ENG_FR_General Thank You + Tax Receipt","")</f>
      </c>
      <c r="AB26">
        <f>IF('Deposit Sheet'!R37="","",IF('Deposit Sheet'!R37="Yes","Not Acknowledged","Do Not Acknowledge"))</f>
      </c>
      <c r="AC26">
        <f>IF(TRIM('Deposit Sheet'!R37)="","",IF('Deposit Sheet'!R37="Yes","Not Receipted","Do Not Receipt"))</f>
      </c>
      <c r="AD26">
        <f>IF(TRIM('Deposit Sheet'!R37)="","",IF('Deposit Sheet'!R37="No",0,IF(TRIM('Deposit Sheet'!S37)="",0,'Deposit Sheet'!S37)))</f>
      </c>
      <c r="AE26" s="97">
        <f>IF(TRIM('Deposit Sheet'!AC37)="","",'Deposit Sheet'!AC37)</f>
      </c>
      <c r="AF26">
        <f>IF(TRIM('Deposit Sheet'!Q37)="","","Do Not Post")</f>
      </c>
      <c r="AG26">
        <f>IF(TRIM('Deposit Sheet'!K37)="","",CONCATENATE("CCBatch#",'Deposit Sheet'!$C$8))</f>
      </c>
      <c r="AH26">
        <f>IF(TRIM('Deposit Sheet'!T37)="","",'Deposit Sheet'!T37)</f>
      </c>
      <c r="AI26" s="97">
        <f>IF('Deposit Sheet'!R37="Yes","RE Receipt","")</f>
      </c>
      <c r="AK26">
        <f>IF(TRIM('Deposit Sheet'!U37)="","","Gift Note")</f>
      </c>
      <c r="AL26">
        <f>IF(TRIM('Deposit Sheet'!U37)="","",'Deposit Sheet'!U37)</f>
      </c>
    </row>
    <row r="27" spans="1:38" ht="12.75">
      <c r="A27">
        <f>IF(TRIM('Deposit Sheet'!A38)="","",'Deposit Sheet'!A38)</f>
      </c>
      <c r="C27">
        <f>IF(TRIM('Deposit Sheet'!B38)="","",'Deposit Sheet'!B38)</f>
      </c>
      <c r="E27">
        <f>IF(TRIM('Deposit Sheet'!C38)="","",'Deposit Sheet'!C38)</f>
      </c>
      <c r="H27">
        <f>IF(TRIM('Deposit Sheet'!D38)="","",'Deposit Sheet'!D38)</f>
      </c>
      <c r="I27">
        <f>IF(TRIM('Deposit Sheet'!E38)="","",'Deposit Sheet'!E38)</f>
      </c>
      <c r="K27">
        <f>IF(TRIM('Deposit Sheet'!F38)="","",'Deposit Sheet'!F38)</f>
      </c>
      <c r="L27">
        <f>IF(TRIM('Deposit Sheet'!G38)="","",'Deposit Sheet'!G38)</f>
      </c>
      <c r="M27">
        <f>IF(TRIM('Deposit Sheet'!H38)="","",'Deposit Sheet'!H38)</f>
      </c>
      <c r="N27">
        <f>IF(TRIM('Deposit Sheet'!I38)="","",'Deposit Sheet'!I38)</f>
      </c>
      <c r="O27">
        <f>IF(TRIM('Deposit Sheet'!J38)="","",'Deposit Sheet'!J38)</f>
      </c>
      <c r="P27">
        <f>IF(TRIM('Deposit Sheet'!K38)="","","Cash")</f>
      </c>
      <c r="Q27">
        <f>IF(TRIM('Deposit Sheet'!K38)="","",IF('Deposit Sheet'!K38="Debit","Cash-Cheques","Credit Cards"))</f>
      </c>
      <c r="R27">
        <f>IF(TRIM('Deposit Sheet'!K38)="","",IF('Deposit Sheet'!K38="Debit","Other","Credit Card"))</f>
      </c>
      <c r="T27">
        <f>IF(TRIM('Deposit Sheet'!K38)="","",IF('Deposit Sheet'!K38="Debit","",'Deposit Sheet'!K38))</f>
      </c>
      <c r="U27">
        <f>IF(W27="","",CONCATENATE(RIGHT(YEAR('Deposit Sheet'!$C$9),2),"-",'RE Import'!W27))</f>
      </c>
      <c r="V27">
        <f>IF(TRIM('Deposit Sheet'!N38)="","",CONCATENATE(RIGHT(YEAR('Deposit Sheet'!$C$9),2),"-",LEFT('Deposit Sheet'!N38,1),"00"))</f>
      </c>
      <c r="W27">
        <f>IF(TRIM('Deposit Sheet'!M38)="","",CONCATENATE('Deposit Sheet'!M38,"-",'Deposit Sheet'!N38))</f>
      </c>
      <c r="X27">
        <f t="shared" si="0"/>
      </c>
      <c r="Y27">
        <f>IF(TRIM('Deposit Sheet'!Q38)="","",'Deposit Sheet'!Q38)</f>
      </c>
      <c r="Z27" s="97">
        <f>IF(TRIM('Deposit Sheet'!AC38)="","",'Deposit Sheet'!AC38)</f>
      </c>
      <c r="AA27">
        <f>IF('Deposit Sheet'!R38="Yes","ENG_FR_General Thank You + Tax Receipt","")</f>
      </c>
      <c r="AB27">
        <f>IF('Deposit Sheet'!R38="","",IF('Deposit Sheet'!R38="Yes","Not Acknowledged","Do Not Acknowledge"))</f>
      </c>
      <c r="AC27">
        <f>IF(TRIM('Deposit Sheet'!R38)="","",IF('Deposit Sheet'!R38="Yes","Not Receipted","Do Not Receipt"))</f>
      </c>
      <c r="AD27">
        <f>IF(TRIM('Deposit Sheet'!R38)="","",IF('Deposit Sheet'!R38="No",0,IF(TRIM('Deposit Sheet'!S38)="",0,'Deposit Sheet'!S38)))</f>
      </c>
      <c r="AE27" s="97">
        <f>IF(TRIM('Deposit Sheet'!AC38)="","",'Deposit Sheet'!AC38)</f>
      </c>
      <c r="AF27">
        <f>IF(TRIM('Deposit Sheet'!Q38)="","","Do Not Post")</f>
      </c>
      <c r="AG27">
        <f>IF(TRIM('Deposit Sheet'!K38)="","",CONCATENATE("CCBatch#",'Deposit Sheet'!$C$8))</f>
      </c>
      <c r="AH27">
        <f>IF(TRIM('Deposit Sheet'!T38)="","",'Deposit Sheet'!T38)</f>
      </c>
      <c r="AI27" s="97">
        <f>IF('Deposit Sheet'!R38="Yes","RE Receipt","")</f>
      </c>
      <c r="AK27">
        <f>IF(TRIM('Deposit Sheet'!U38)="","","Gift Note")</f>
      </c>
      <c r="AL27">
        <f>IF(TRIM('Deposit Sheet'!U38)="","",'Deposit Sheet'!U38)</f>
      </c>
    </row>
    <row r="28" spans="1:38" ht="12.75">
      <c r="A28">
        <f>IF(TRIM('Deposit Sheet'!A39)="","",'Deposit Sheet'!A39)</f>
      </c>
      <c r="C28">
        <f>IF(TRIM('Deposit Sheet'!B39)="","",'Deposit Sheet'!B39)</f>
      </c>
      <c r="E28">
        <f>IF(TRIM('Deposit Sheet'!C39)="","",'Deposit Sheet'!C39)</f>
      </c>
      <c r="H28">
        <f>IF(TRIM('Deposit Sheet'!D39)="","",'Deposit Sheet'!D39)</f>
      </c>
      <c r="I28">
        <f>IF(TRIM('Deposit Sheet'!E39)="","",'Deposit Sheet'!E39)</f>
      </c>
      <c r="K28">
        <f>IF(TRIM('Deposit Sheet'!F39)="","",'Deposit Sheet'!F39)</f>
      </c>
      <c r="L28">
        <f>IF(TRIM('Deposit Sheet'!G39)="","",'Deposit Sheet'!G39)</f>
      </c>
      <c r="M28">
        <f>IF(TRIM('Deposit Sheet'!H39)="","",'Deposit Sheet'!H39)</f>
      </c>
      <c r="N28">
        <f>IF(TRIM('Deposit Sheet'!I39)="","",'Deposit Sheet'!I39)</f>
      </c>
      <c r="O28">
        <f>IF(TRIM('Deposit Sheet'!J39)="","",'Deposit Sheet'!J39)</f>
      </c>
      <c r="P28">
        <f>IF(TRIM('Deposit Sheet'!K39)="","","Cash")</f>
      </c>
      <c r="Q28">
        <f>IF(TRIM('Deposit Sheet'!K39)="","",IF('Deposit Sheet'!K39="Debit","Cash-Cheques","Credit Cards"))</f>
      </c>
      <c r="R28">
        <f>IF(TRIM('Deposit Sheet'!K39)="","",IF('Deposit Sheet'!K39="Debit","Other","Credit Card"))</f>
      </c>
      <c r="T28">
        <f>IF(TRIM('Deposit Sheet'!K39)="","",IF('Deposit Sheet'!K39="Debit","",'Deposit Sheet'!K39))</f>
      </c>
      <c r="U28">
        <f>IF(W28="","",CONCATENATE(RIGHT(YEAR('Deposit Sheet'!$C$9),2),"-",'RE Import'!W28))</f>
      </c>
      <c r="V28">
        <f>IF(TRIM('Deposit Sheet'!N39)="","",CONCATENATE(RIGHT(YEAR('Deposit Sheet'!$C$9),2),"-",LEFT('Deposit Sheet'!N39,1),"00"))</f>
      </c>
      <c r="W28">
        <f>IF(TRIM('Deposit Sheet'!M39)="","",CONCATENATE('Deposit Sheet'!M39,"-",'Deposit Sheet'!N39))</f>
      </c>
      <c r="X28">
        <f t="shared" si="0"/>
      </c>
      <c r="Y28">
        <f>IF(TRIM('Deposit Sheet'!Q39)="","",'Deposit Sheet'!Q39)</f>
      </c>
      <c r="Z28" s="97">
        <f>IF(TRIM('Deposit Sheet'!AC39)="","",'Deposit Sheet'!AC39)</f>
      </c>
      <c r="AA28">
        <f>IF('Deposit Sheet'!R39="Yes","ENG_FR_General Thank You + Tax Receipt","")</f>
      </c>
      <c r="AB28">
        <f>IF('Deposit Sheet'!R39="","",IF('Deposit Sheet'!R39="Yes","Not Acknowledged","Do Not Acknowledge"))</f>
      </c>
      <c r="AC28">
        <f>IF(TRIM('Deposit Sheet'!R39)="","",IF('Deposit Sheet'!R39="Yes","Not Receipted","Do Not Receipt"))</f>
      </c>
      <c r="AD28">
        <f>IF(TRIM('Deposit Sheet'!R39)="","",IF('Deposit Sheet'!R39="No",0,IF(TRIM('Deposit Sheet'!S39)="",0,'Deposit Sheet'!S39)))</f>
      </c>
      <c r="AE28" s="97">
        <f>IF(TRIM('Deposit Sheet'!AC39)="","",'Deposit Sheet'!AC39)</f>
      </c>
      <c r="AF28">
        <f>IF(TRIM('Deposit Sheet'!Q39)="","","Do Not Post")</f>
      </c>
      <c r="AG28">
        <f>IF(TRIM('Deposit Sheet'!K39)="","",CONCATENATE("CCBatch#",'Deposit Sheet'!$C$8))</f>
      </c>
      <c r="AH28">
        <f>IF(TRIM('Deposit Sheet'!T39)="","",'Deposit Sheet'!T39)</f>
      </c>
      <c r="AI28" s="97">
        <f>IF('Deposit Sheet'!R39="Yes","RE Receipt","")</f>
      </c>
      <c r="AK28">
        <f>IF(TRIM('Deposit Sheet'!U39)="","","Gift Note")</f>
      </c>
      <c r="AL28">
        <f>IF(TRIM('Deposit Sheet'!U39)="","",'Deposit Sheet'!U39)</f>
      </c>
    </row>
    <row r="29" spans="1:38" ht="12.75">
      <c r="A29">
        <f>IF(TRIM('Deposit Sheet'!A40)="","",'Deposit Sheet'!A40)</f>
      </c>
      <c r="C29">
        <f>IF(TRIM('Deposit Sheet'!B40)="","",'Deposit Sheet'!B40)</f>
      </c>
      <c r="E29">
        <f>IF(TRIM('Deposit Sheet'!C40)="","",'Deposit Sheet'!C40)</f>
      </c>
      <c r="H29">
        <f>IF(TRIM('Deposit Sheet'!D40)="","",'Deposit Sheet'!D40)</f>
      </c>
      <c r="I29">
        <f>IF(TRIM('Deposit Sheet'!E40)="","",'Deposit Sheet'!E40)</f>
      </c>
      <c r="K29">
        <f>IF(TRIM('Deposit Sheet'!F40)="","",'Deposit Sheet'!F40)</f>
      </c>
      <c r="L29">
        <f>IF(TRIM('Deposit Sheet'!G40)="","",'Deposit Sheet'!G40)</f>
      </c>
      <c r="M29">
        <f>IF(TRIM('Deposit Sheet'!H40)="","",'Deposit Sheet'!H40)</f>
      </c>
      <c r="N29">
        <f>IF(TRIM('Deposit Sheet'!I40)="","",'Deposit Sheet'!I40)</f>
      </c>
      <c r="O29">
        <f>IF(TRIM('Deposit Sheet'!J40)="","",'Deposit Sheet'!J40)</f>
      </c>
      <c r="P29">
        <f>IF(TRIM('Deposit Sheet'!K40)="","","Cash")</f>
      </c>
      <c r="Q29">
        <f>IF(TRIM('Deposit Sheet'!K40)="","",IF('Deposit Sheet'!K40="Debit","Cash-Cheques","Credit Cards"))</f>
      </c>
      <c r="R29">
        <f>IF(TRIM('Deposit Sheet'!K40)="","",IF('Deposit Sheet'!K40="Debit","Other","Credit Card"))</f>
      </c>
      <c r="T29">
        <f>IF(TRIM('Deposit Sheet'!K40)="","",IF('Deposit Sheet'!K40="Debit","",'Deposit Sheet'!K40))</f>
      </c>
      <c r="U29">
        <f>IF(W29="","",CONCATENATE(RIGHT(YEAR('Deposit Sheet'!$C$9),2),"-",'RE Import'!W29))</f>
      </c>
      <c r="V29">
        <f>IF(TRIM('Deposit Sheet'!N40)="","",CONCATENATE(RIGHT(YEAR('Deposit Sheet'!$C$9),2),"-",LEFT('Deposit Sheet'!N40,1),"00"))</f>
      </c>
      <c r="W29">
        <f>IF(TRIM('Deposit Sheet'!M40)="","",CONCATENATE('Deposit Sheet'!M40,"-",'Deposit Sheet'!N40))</f>
      </c>
      <c r="X29">
        <f t="shared" si="0"/>
      </c>
      <c r="Y29">
        <f>IF(TRIM('Deposit Sheet'!Q40)="","",'Deposit Sheet'!Q40)</f>
      </c>
      <c r="Z29" s="97">
        <f>IF(TRIM('Deposit Sheet'!AC40)="","",'Deposit Sheet'!AC40)</f>
      </c>
      <c r="AA29">
        <f>IF('Deposit Sheet'!R40="Yes","ENG_FR_General Thank You + Tax Receipt","")</f>
      </c>
      <c r="AB29">
        <f>IF('Deposit Sheet'!R40="","",IF('Deposit Sheet'!R40="Yes","Not Acknowledged","Do Not Acknowledge"))</f>
      </c>
      <c r="AC29">
        <f>IF(TRIM('Deposit Sheet'!R40)="","",IF('Deposit Sheet'!R40="Yes","Not Receipted","Do Not Receipt"))</f>
      </c>
      <c r="AD29">
        <f>IF(TRIM('Deposit Sheet'!R40)="","",IF('Deposit Sheet'!R40="No",0,IF(TRIM('Deposit Sheet'!S40)="",0,'Deposit Sheet'!S40)))</f>
      </c>
      <c r="AE29" s="97">
        <f>IF(TRIM('Deposit Sheet'!AC40)="","",'Deposit Sheet'!AC40)</f>
      </c>
      <c r="AF29">
        <f>IF(TRIM('Deposit Sheet'!Q40)="","","Do Not Post")</f>
      </c>
      <c r="AG29">
        <f>IF(TRIM('Deposit Sheet'!K40)="","",CONCATENATE("CCBatch#",'Deposit Sheet'!$C$8))</f>
      </c>
      <c r="AH29">
        <f>IF(TRIM('Deposit Sheet'!T40)="","",'Deposit Sheet'!T40)</f>
      </c>
      <c r="AI29" s="97">
        <f>IF('Deposit Sheet'!R40="Yes","RE Receipt","")</f>
      </c>
      <c r="AK29">
        <f>IF(TRIM('Deposit Sheet'!U40)="","","Gift Note")</f>
      </c>
      <c r="AL29">
        <f>IF(TRIM('Deposit Sheet'!U40)="","",'Deposit Sheet'!U40)</f>
      </c>
    </row>
    <row r="30" spans="1:38" ht="12.75">
      <c r="A30">
        <f>IF(TRIM('Deposit Sheet'!A41)="","",'Deposit Sheet'!A41)</f>
      </c>
      <c r="C30">
        <f>IF(TRIM('Deposit Sheet'!B41)="","",'Deposit Sheet'!B41)</f>
      </c>
      <c r="E30">
        <f>IF(TRIM('Deposit Sheet'!C41)="","",'Deposit Sheet'!C41)</f>
      </c>
      <c r="H30">
        <f>IF(TRIM('Deposit Sheet'!D41)="","",'Deposit Sheet'!D41)</f>
      </c>
      <c r="I30">
        <f>IF(TRIM('Deposit Sheet'!E41)="","",'Deposit Sheet'!E41)</f>
      </c>
      <c r="K30">
        <f>IF(TRIM('Deposit Sheet'!F41)="","",'Deposit Sheet'!F41)</f>
      </c>
      <c r="L30">
        <f>IF(TRIM('Deposit Sheet'!G41)="","",'Deposit Sheet'!G41)</f>
      </c>
      <c r="M30">
        <f>IF(TRIM('Deposit Sheet'!H41)="","",'Deposit Sheet'!H41)</f>
      </c>
      <c r="N30">
        <f>IF(TRIM('Deposit Sheet'!I41)="","",'Deposit Sheet'!I41)</f>
      </c>
      <c r="O30">
        <f>IF(TRIM('Deposit Sheet'!J41)="","",'Deposit Sheet'!J41)</f>
      </c>
      <c r="P30">
        <f>IF(TRIM('Deposit Sheet'!K41)="","","Cash")</f>
      </c>
      <c r="Q30">
        <f>IF(TRIM('Deposit Sheet'!K41)="","",IF('Deposit Sheet'!K41="Debit","Cash-Cheques","Credit Cards"))</f>
      </c>
      <c r="R30">
        <f>IF(TRIM('Deposit Sheet'!K41)="","",IF('Deposit Sheet'!K41="Debit","Other","Credit Card"))</f>
      </c>
      <c r="T30">
        <f>IF(TRIM('Deposit Sheet'!K41)="","",IF('Deposit Sheet'!K41="Debit","",'Deposit Sheet'!K41))</f>
      </c>
      <c r="U30">
        <f>IF(W30="","",CONCATENATE(RIGHT(YEAR('Deposit Sheet'!$C$9),2),"-",'RE Import'!W30))</f>
      </c>
      <c r="V30">
        <f>IF(TRIM('Deposit Sheet'!N41)="","",CONCATENATE(RIGHT(YEAR('Deposit Sheet'!$C$9),2),"-",LEFT('Deposit Sheet'!N41,1),"00"))</f>
      </c>
      <c r="W30">
        <f>IF(TRIM('Deposit Sheet'!M41)="","",CONCATENATE('Deposit Sheet'!M41,"-",'Deposit Sheet'!N41))</f>
      </c>
      <c r="X30">
        <f t="shared" si="0"/>
      </c>
      <c r="Y30">
        <f>IF(TRIM('Deposit Sheet'!Q41)="","",'Deposit Sheet'!Q41)</f>
      </c>
      <c r="Z30" s="97">
        <f>IF(TRIM('Deposit Sheet'!AC41)="","",'Deposit Sheet'!AC41)</f>
      </c>
      <c r="AA30">
        <f>IF('Deposit Sheet'!R41="Yes","ENG_FR_General Thank You + Tax Receipt","")</f>
      </c>
      <c r="AB30">
        <f>IF('Deposit Sheet'!R41="","",IF('Deposit Sheet'!R41="Yes","Not Acknowledged","Do Not Acknowledge"))</f>
      </c>
      <c r="AC30">
        <f>IF(TRIM('Deposit Sheet'!R41)="","",IF('Deposit Sheet'!R41="Yes","Not Receipted","Do Not Receipt"))</f>
      </c>
      <c r="AD30">
        <f>IF(TRIM('Deposit Sheet'!R41)="","",IF('Deposit Sheet'!R41="No",0,IF(TRIM('Deposit Sheet'!S41)="",0,'Deposit Sheet'!S41)))</f>
      </c>
      <c r="AE30" s="97">
        <f>IF(TRIM('Deposit Sheet'!AC41)="","",'Deposit Sheet'!AC41)</f>
      </c>
      <c r="AF30">
        <f>IF(TRIM('Deposit Sheet'!Q41)="","","Do Not Post")</f>
      </c>
      <c r="AG30">
        <f>IF(TRIM('Deposit Sheet'!K41)="","",CONCATENATE("CCBatch#",'Deposit Sheet'!$C$8))</f>
      </c>
      <c r="AH30">
        <f>IF(TRIM('Deposit Sheet'!T41)="","",'Deposit Sheet'!T41)</f>
      </c>
      <c r="AI30" s="97">
        <f>IF('Deposit Sheet'!R41="Yes","RE Receipt","")</f>
      </c>
      <c r="AK30">
        <f>IF(TRIM('Deposit Sheet'!U41)="","","Gift Note")</f>
      </c>
      <c r="AL30">
        <f>IF(TRIM('Deposit Sheet'!U41)="","",'Deposit Sheet'!U41)</f>
      </c>
    </row>
    <row r="31" spans="1:38" ht="12.75">
      <c r="A31">
        <f>IF(TRIM('Deposit Sheet'!A42)="","",'Deposit Sheet'!A42)</f>
      </c>
      <c r="C31">
        <f>IF(TRIM('Deposit Sheet'!B42)="","",'Deposit Sheet'!B42)</f>
      </c>
      <c r="E31">
        <f>IF(TRIM('Deposit Sheet'!C42)="","",'Deposit Sheet'!C42)</f>
      </c>
      <c r="H31">
        <f>IF(TRIM('Deposit Sheet'!D42)="","",'Deposit Sheet'!D42)</f>
      </c>
      <c r="I31">
        <f>IF(TRIM('Deposit Sheet'!E42)="","",'Deposit Sheet'!E42)</f>
      </c>
      <c r="K31">
        <f>IF(TRIM('Deposit Sheet'!F42)="","",'Deposit Sheet'!F42)</f>
      </c>
      <c r="L31">
        <f>IF(TRIM('Deposit Sheet'!G42)="","",'Deposit Sheet'!G42)</f>
      </c>
      <c r="M31">
        <f>IF(TRIM('Deposit Sheet'!H42)="","",'Deposit Sheet'!H42)</f>
      </c>
      <c r="N31">
        <f>IF(TRIM('Deposit Sheet'!I42)="","",'Deposit Sheet'!I42)</f>
      </c>
      <c r="O31">
        <f>IF(TRIM('Deposit Sheet'!J42)="","",'Deposit Sheet'!J42)</f>
      </c>
      <c r="P31">
        <f>IF(TRIM('Deposit Sheet'!K42)="","","Cash")</f>
      </c>
      <c r="Q31">
        <f>IF(TRIM('Deposit Sheet'!K42)="","",IF('Deposit Sheet'!K42="Debit","Cash-Cheques","Credit Cards"))</f>
      </c>
      <c r="R31">
        <f>IF(TRIM('Deposit Sheet'!K42)="","",IF('Deposit Sheet'!K42="Debit","Other","Credit Card"))</f>
      </c>
      <c r="T31">
        <f>IF(TRIM('Deposit Sheet'!K42)="","",IF('Deposit Sheet'!K42="Debit","",'Deposit Sheet'!K42))</f>
      </c>
      <c r="U31">
        <f>IF(W31="","",CONCATENATE(RIGHT(YEAR('Deposit Sheet'!$C$9),2),"-",'RE Import'!W31))</f>
      </c>
      <c r="V31">
        <f>IF(TRIM('Deposit Sheet'!N42)="","",CONCATENATE(RIGHT(YEAR('Deposit Sheet'!$C$9),2),"-",LEFT('Deposit Sheet'!N42,1),"00"))</f>
      </c>
      <c r="W31">
        <f>IF(TRIM('Deposit Sheet'!M42)="","",CONCATENATE('Deposit Sheet'!M42,"-",'Deposit Sheet'!N42))</f>
      </c>
      <c r="X31">
        <f t="shared" si="0"/>
      </c>
      <c r="Y31">
        <f>IF(TRIM('Deposit Sheet'!Q42)="","",'Deposit Sheet'!Q42)</f>
      </c>
      <c r="Z31" s="97">
        <f>IF(TRIM('Deposit Sheet'!AC42)="","",'Deposit Sheet'!AC42)</f>
      </c>
      <c r="AA31">
        <f>IF('Deposit Sheet'!R42="Yes","ENG_FR_General Thank You + Tax Receipt","")</f>
      </c>
      <c r="AB31">
        <f>IF('Deposit Sheet'!R42="","",IF('Deposit Sheet'!R42="Yes","Not Acknowledged","Do Not Acknowledge"))</f>
      </c>
      <c r="AC31">
        <f>IF(TRIM('Deposit Sheet'!R42)="","",IF('Deposit Sheet'!R42="Yes","Not Receipted","Do Not Receipt"))</f>
      </c>
      <c r="AD31">
        <f>IF(TRIM('Deposit Sheet'!R42)="","",IF('Deposit Sheet'!R42="No",0,IF(TRIM('Deposit Sheet'!S42)="",0,'Deposit Sheet'!S42)))</f>
      </c>
      <c r="AE31" s="97">
        <f>IF(TRIM('Deposit Sheet'!AC42)="","",'Deposit Sheet'!AC42)</f>
      </c>
      <c r="AF31">
        <f>IF(TRIM('Deposit Sheet'!Q42)="","","Do Not Post")</f>
      </c>
      <c r="AG31">
        <f>IF(TRIM('Deposit Sheet'!K42)="","",CONCATENATE("CCBatch#",'Deposit Sheet'!$C$8))</f>
      </c>
      <c r="AH31">
        <f>IF(TRIM('Deposit Sheet'!T42)="","",'Deposit Sheet'!T42)</f>
      </c>
      <c r="AI31" s="97">
        <f>IF('Deposit Sheet'!R42="Yes","RE Receipt","")</f>
      </c>
      <c r="AK31">
        <f>IF(TRIM('Deposit Sheet'!U42)="","","Gift Note")</f>
      </c>
      <c r="AL31">
        <f>IF(TRIM('Deposit Sheet'!U42)="","",'Deposit Sheet'!U42)</f>
      </c>
    </row>
    <row r="32" spans="1:38" ht="12.75">
      <c r="A32">
        <f>IF(TRIM('Deposit Sheet'!A43)="","",'Deposit Sheet'!A43)</f>
      </c>
      <c r="C32">
        <f>IF(TRIM('Deposit Sheet'!B43)="","",'Deposit Sheet'!B43)</f>
      </c>
      <c r="E32">
        <f>IF(TRIM('Deposit Sheet'!C43)="","",'Deposit Sheet'!C43)</f>
      </c>
      <c r="H32">
        <f>IF(TRIM('Deposit Sheet'!D43)="","",'Deposit Sheet'!D43)</f>
      </c>
      <c r="I32">
        <f>IF(TRIM('Deposit Sheet'!E43)="","",'Deposit Sheet'!E43)</f>
      </c>
      <c r="K32">
        <f>IF(TRIM('Deposit Sheet'!F43)="","",'Deposit Sheet'!F43)</f>
      </c>
      <c r="L32">
        <f>IF(TRIM('Deposit Sheet'!G43)="","",'Deposit Sheet'!G43)</f>
      </c>
      <c r="M32">
        <f>IF(TRIM('Deposit Sheet'!H43)="","",'Deposit Sheet'!H43)</f>
      </c>
      <c r="N32">
        <f>IF(TRIM('Deposit Sheet'!I43)="","",'Deposit Sheet'!I43)</f>
      </c>
      <c r="O32">
        <f>IF(TRIM('Deposit Sheet'!J43)="","",'Deposit Sheet'!J43)</f>
      </c>
      <c r="P32">
        <f>IF(TRIM('Deposit Sheet'!K43)="","","Cash")</f>
      </c>
      <c r="Q32">
        <f>IF(TRIM('Deposit Sheet'!K43)="","",IF('Deposit Sheet'!K43="Debit","Cash-Cheques","Credit Cards"))</f>
      </c>
      <c r="R32">
        <f>IF(TRIM('Deposit Sheet'!K43)="","",IF('Deposit Sheet'!K43="Debit","Other","Credit Card"))</f>
      </c>
      <c r="T32">
        <f>IF(TRIM('Deposit Sheet'!K43)="","",IF('Deposit Sheet'!K43="Debit","",'Deposit Sheet'!K43))</f>
      </c>
      <c r="U32">
        <f>IF(W32="","",CONCATENATE(RIGHT(YEAR('Deposit Sheet'!$C$9),2),"-",'RE Import'!W32))</f>
      </c>
      <c r="V32">
        <f>IF(TRIM('Deposit Sheet'!N43)="","",CONCATENATE(RIGHT(YEAR('Deposit Sheet'!$C$9),2),"-",LEFT('Deposit Sheet'!N43,1),"00"))</f>
      </c>
      <c r="W32">
        <f>IF(TRIM('Deposit Sheet'!M43)="","",CONCATENATE('Deposit Sheet'!M43,"-",'Deposit Sheet'!N43))</f>
      </c>
      <c r="X32">
        <f t="shared" si="0"/>
      </c>
      <c r="Y32">
        <f>IF(TRIM('Deposit Sheet'!Q43)="","",'Deposit Sheet'!Q43)</f>
      </c>
      <c r="Z32" s="97">
        <f>IF(TRIM('Deposit Sheet'!AC43)="","",'Deposit Sheet'!AC43)</f>
      </c>
      <c r="AA32">
        <f>IF('Deposit Sheet'!R43="Yes","ENG_FR_General Thank You + Tax Receipt","")</f>
      </c>
      <c r="AB32">
        <f>IF('Deposit Sheet'!R43="","",IF('Deposit Sheet'!R43="Yes","Not Acknowledged","Do Not Acknowledge"))</f>
      </c>
      <c r="AC32">
        <f>IF(TRIM('Deposit Sheet'!R43)="","",IF('Deposit Sheet'!R43="Yes","Not Receipted","Do Not Receipt"))</f>
      </c>
      <c r="AD32">
        <f>IF(TRIM('Deposit Sheet'!R43)="","",IF('Deposit Sheet'!R43="No",0,IF(TRIM('Deposit Sheet'!S43)="",0,'Deposit Sheet'!S43)))</f>
      </c>
      <c r="AE32" s="97">
        <f>IF(TRIM('Deposit Sheet'!AC43)="","",'Deposit Sheet'!AC43)</f>
      </c>
      <c r="AF32">
        <f>IF(TRIM('Deposit Sheet'!Q43)="","","Do Not Post")</f>
      </c>
      <c r="AG32">
        <f>IF(TRIM('Deposit Sheet'!K43)="","",CONCATENATE("CCBatch#",'Deposit Sheet'!$C$8))</f>
      </c>
      <c r="AH32">
        <f>IF(TRIM('Deposit Sheet'!T43)="","",'Deposit Sheet'!T43)</f>
      </c>
      <c r="AI32" s="97">
        <f>IF('Deposit Sheet'!R43="Yes","RE Receipt","")</f>
      </c>
      <c r="AK32">
        <f>IF(TRIM('Deposit Sheet'!U43)="","","Gift Note")</f>
      </c>
      <c r="AL32">
        <f>IF(TRIM('Deposit Sheet'!U43)="","",'Deposit Sheet'!U43)</f>
      </c>
    </row>
    <row r="33" spans="1:38" ht="12.75">
      <c r="A33">
        <f>IF(TRIM('Deposit Sheet'!A44)="","",'Deposit Sheet'!A44)</f>
      </c>
      <c r="C33">
        <f>IF(TRIM('Deposit Sheet'!B44)="","",'Deposit Sheet'!B44)</f>
      </c>
      <c r="E33">
        <f>IF(TRIM('Deposit Sheet'!C44)="","",'Deposit Sheet'!C44)</f>
      </c>
      <c r="H33">
        <f>IF(TRIM('Deposit Sheet'!D44)="","",'Deposit Sheet'!D44)</f>
      </c>
      <c r="I33">
        <f>IF(TRIM('Deposit Sheet'!E44)="","",'Deposit Sheet'!E44)</f>
      </c>
      <c r="K33">
        <f>IF(TRIM('Deposit Sheet'!F44)="","",'Deposit Sheet'!F44)</f>
      </c>
      <c r="L33">
        <f>IF(TRIM('Deposit Sheet'!G44)="","",'Deposit Sheet'!G44)</f>
      </c>
      <c r="M33">
        <f>IF(TRIM('Deposit Sheet'!H44)="","",'Deposit Sheet'!H44)</f>
      </c>
      <c r="N33">
        <f>IF(TRIM('Deposit Sheet'!I44)="","",'Deposit Sheet'!I44)</f>
      </c>
      <c r="O33">
        <f>IF(TRIM('Deposit Sheet'!J44)="","",'Deposit Sheet'!J44)</f>
      </c>
      <c r="P33">
        <f>IF(TRIM('Deposit Sheet'!K44)="","","Cash")</f>
      </c>
      <c r="Q33">
        <f>IF(TRIM('Deposit Sheet'!K44)="","",IF('Deposit Sheet'!K44="Debit","Cash-Cheques","Credit Cards"))</f>
      </c>
      <c r="R33">
        <f>IF(TRIM('Deposit Sheet'!K44)="","",IF('Deposit Sheet'!K44="Debit","Other","Credit Card"))</f>
      </c>
      <c r="T33">
        <f>IF(TRIM('Deposit Sheet'!K44)="","",IF('Deposit Sheet'!K44="Debit","",'Deposit Sheet'!K44))</f>
      </c>
      <c r="U33">
        <f>IF(W33="","",CONCATENATE(RIGHT(YEAR('Deposit Sheet'!$C$9),2),"-",'RE Import'!W33))</f>
      </c>
      <c r="V33">
        <f>IF(TRIM('Deposit Sheet'!N44)="","",CONCATENATE(RIGHT(YEAR('Deposit Sheet'!$C$9),2),"-",LEFT('Deposit Sheet'!N44,1),"00"))</f>
      </c>
      <c r="W33">
        <f>IF(TRIM('Deposit Sheet'!M44)="","",CONCATENATE('Deposit Sheet'!M44,"-",'Deposit Sheet'!N44))</f>
      </c>
      <c r="X33">
        <f t="shared" si="0"/>
      </c>
      <c r="Y33">
        <f>IF(TRIM('Deposit Sheet'!Q44)="","",'Deposit Sheet'!Q44)</f>
      </c>
      <c r="Z33" s="97">
        <f>IF(TRIM('Deposit Sheet'!AC44)="","",'Deposit Sheet'!AC44)</f>
      </c>
      <c r="AA33">
        <f>IF('Deposit Sheet'!R44="Yes","ENG_FR_General Thank You + Tax Receipt","")</f>
      </c>
      <c r="AB33">
        <f>IF('Deposit Sheet'!R44="","",IF('Deposit Sheet'!R44="Yes","Not Acknowledged","Do Not Acknowledge"))</f>
      </c>
      <c r="AC33">
        <f>IF(TRIM('Deposit Sheet'!R44)="","",IF('Deposit Sheet'!R44="Yes","Not Receipted","Do Not Receipt"))</f>
      </c>
      <c r="AD33">
        <f>IF(TRIM('Deposit Sheet'!R44)="","",IF('Deposit Sheet'!R44="No",0,IF(TRIM('Deposit Sheet'!S44)="",0,'Deposit Sheet'!S44)))</f>
      </c>
      <c r="AE33" s="97">
        <f>IF(TRIM('Deposit Sheet'!AC44)="","",'Deposit Sheet'!AC44)</f>
      </c>
      <c r="AF33">
        <f>IF(TRIM('Deposit Sheet'!Q44)="","","Do Not Post")</f>
      </c>
      <c r="AG33">
        <f>IF(TRIM('Deposit Sheet'!K44)="","",CONCATENATE("CCBatch#",'Deposit Sheet'!$C$8))</f>
      </c>
      <c r="AH33">
        <f>IF(TRIM('Deposit Sheet'!T44)="","",'Deposit Sheet'!T44)</f>
      </c>
      <c r="AI33" s="97">
        <f>IF('Deposit Sheet'!R44="Yes","RE Receipt","")</f>
      </c>
      <c r="AK33">
        <f>IF(TRIM('Deposit Sheet'!U44)="","","Gift Note")</f>
      </c>
      <c r="AL33">
        <f>IF(TRIM('Deposit Sheet'!U44)="","",'Deposit Sheet'!U44)</f>
      </c>
    </row>
    <row r="34" spans="1:38" ht="12.75">
      <c r="A34">
        <f>IF(TRIM('Deposit Sheet'!A45)="","",'Deposit Sheet'!A45)</f>
      </c>
      <c r="C34">
        <f>IF(TRIM('Deposit Sheet'!B45)="","",'Deposit Sheet'!B45)</f>
      </c>
      <c r="E34">
        <f>IF(TRIM('Deposit Sheet'!C45)="","",'Deposit Sheet'!C45)</f>
      </c>
      <c r="H34">
        <f>IF(TRIM('Deposit Sheet'!D45)="","",'Deposit Sheet'!D45)</f>
      </c>
      <c r="I34">
        <f>IF(TRIM('Deposit Sheet'!E45)="","",'Deposit Sheet'!E45)</f>
      </c>
      <c r="K34">
        <f>IF(TRIM('Deposit Sheet'!F45)="","",'Deposit Sheet'!F45)</f>
      </c>
      <c r="L34">
        <f>IF(TRIM('Deposit Sheet'!G45)="","",'Deposit Sheet'!G45)</f>
      </c>
      <c r="M34">
        <f>IF(TRIM('Deposit Sheet'!H45)="","",'Deposit Sheet'!H45)</f>
      </c>
      <c r="N34">
        <f>IF(TRIM('Deposit Sheet'!I45)="","",'Deposit Sheet'!I45)</f>
      </c>
      <c r="O34">
        <f>IF(TRIM('Deposit Sheet'!J45)="","",'Deposit Sheet'!J45)</f>
      </c>
      <c r="P34">
        <f>IF(TRIM('Deposit Sheet'!K45)="","","Cash")</f>
      </c>
      <c r="Q34">
        <f>IF(TRIM('Deposit Sheet'!K45)="","",IF('Deposit Sheet'!K45="Debit","Cash-Cheques","Credit Cards"))</f>
      </c>
      <c r="R34">
        <f>IF(TRIM('Deposit Sheet'!K45)="","",IF('Deposit Sheet'!K45="Debit","Other","Credit Card"))</f>
      </c>
      <c r="T34">
        <f>IF(TRIM('Deposit Sheet'!K45)="","",IF('Deposit Sheet'!K45="Debit","",'Deposit Sheet'!K45))</f>
      </c>
      <c r="U34">
        <f>IF(W34="","",CONCATENATE(RIGHT(YEAR('Deposit Sheet'!$C$9),2),"-",'RE Import'!W34))</f>
      </c>
      <c r="V34">
        <f>IF(TRIM('Deposit Sheet'!N45)="","",CONCATENATE(RIGHT(YEAR('Deposit Sheet'!$C$9),2),"-",LEFT('Deposit Sheet'!N45,1),"00"))</f>
      </c>
      <c r="W34">
        <f>IF(TRIM('Deposit Sheet'!M45)="","",CONCATENATE('Deposit Sheet'!M45,"-",'Deposit Sheet'!N45))</f>
      </c>
      <c r="X34">
        <f t="shared" si="0"/>
      </c>
      <c r="Y34">
        <f>IF(TRIM('Deposit Sheet'!Q45)="","",'Deposit Sheet'!Q45)</f>
      </c>
      <c r="Z34" s="97">
        <f>IF(TRIM('Deposit Sheet'!AC45)="","",'Deposit Sheet'!AC45)</f>
      </c>
      <c r="AA34">
        <f>IF('Deposit Sheet'!R45="Yes","ENG_FR_General Thank You + Tax Receipt","")</f>
      </c>
      <c r="AB34">
        <f>IF('Deposit Sheet'!R45="","",IF('Deposit Sheet'!R45="Yes","Not Acknowledged","Do Not Acknowledge"))</f>
      </c>
      <c r="AC34">
        <f>IF(TRIM('Deposit Sheet'!R45)="","",IF('Deposit Sheet'!R45="Yes","Not Receipted","Do Not Receipt"))</f>
      </c>
      <c r="AD34">
        <f>IF(TRIM('Deposit Sheet'!R45)="","",IF('Deposit Sheet'!R45="No",0,IF(TRIM('Deposit Sheet'!S45)="",0,'Deposit Sheet'!S45)))</f>
      </c>
      <c r="AE34" s="97">
        <f>IF(TRIM('Deposit Sheet'!AC45)="","",'Deposit Sheet'!AC45)</f>
      </c>
      <c r="AF34">
        <f>IF(TRIM('Deposit Sheet'!Q45)="","","Do Not Post")</f>
      </c>
      <c r="AG34">
        <f>IF(TRIM('Deposit Sheet'!K45)="","",CONCATENATE("CCBatch#",'Deposit Sheet'!$C$8))</f>
      </c>
      <c r="AH34">
        <f>IF(TRIM('Deposit Sheet'!T45)="","",'Deposit Sheet'!T45)</f>
      </c>
      <c r="AI34" s="97">
        <f>IF('Deposit Sheet'!R45="Yes","RE Receipt","")</f>
      </c>
      <c r="AK34">
        <f>IF(TRIM('Deposit Sheet'!U45)="","","Gift Note")</f>
      </c>
      <c r="AL34">
        <f>IF(TRIM('Deposit Sheet'!U45)="","",'Deposit Sheet'!U45)</f>
      </c>
    </row>
    <row r="35" spans="1:38" ht="12.75">
      <c r="A35">
        <f>IF(TRIM('Deposit Sheet'!A46)="","",'Deposit Sheet'!A46)</f>
      </c>
      <c r="C35">
        <f>IF(TRIM('Deposit Sheet'!B46)="","",'Deposit Sheet'!B46)</f>
      </c>
      <c r="E35">
        <f>IF(TRIM('Deposit Sheet'!C46)="","",'Deposit Sheet'!C46)</f>
      </c>
      <c r="H35">
        <f>IF(TRIM('Deposit Sheet'!D46)="","",'Deposit Sheet'!D46)</f>
      </c>
      <c r="I35">
        <f>IF(TRIM('Deposit Sheet'!E46)="","",'Deposit Sheet'!E46)</f>
      </c>
      <c r="K35">
        <f>IF(TRIM('Deposit Sheet'!F46)="","",'Deposit Sheet'!F46)</f>
      </c>
      <c r="L35">
        <f>IF(TRIM('Deposit Sheet'!G46)="","",'Deposit Sheet'!G46)</f>
      </c>
      <c r="M35">
        <f>IF(TRIM('Deposit Sheet'!H46)="","",'Deposit Sheet'!H46)</f>
      </c>
      <c r="N35">
        <f>IF(TRIM('Deposit Sheet'!I46)="","",'Deposit Sheet'!I46)</f>
      </c>
      <c r="O35">
        <f>IF(TRIM('Deposit Sheet'!J46)="","",'Deposit Sheet'!J46)</f>
      </c>
      <c r="P35">
        <f>IF(TRIM('Deposit Sheet'!K46)="","","Cash")</f>
      </c>
      <c r="Q35">
        <f>IF(TRIM('Deposit Sheet'!K46)="","",IF('Deposit Sheet'!K46="Debit","Cash-Cheques","Credit Cards"))</f>
      </c>
      <c r="R35">
        <f>IF(TRIM('Deposit Sheet'!K46)="","",IF('Deposit Sheet'!K46="Debit","Other","Credit Card"))</f>
      </c>
      <c r="T35">
        <f>IF(TRIM('Deposit Sheet'!K46)="","",IF('Deposit Sheet'!K46="Debit","",'Deposit Sheet'!K46))</f>
      </c>
      <c r="U35">
        <f>IF(W35="","",CONCATENATE(RIGHT(YEAR('Deposit Sheet'!$C$9),2),"-",'RE Import'!W35))</f>
      </c>
      <c r="V35">
        <f>IF(TRIM('Deposit Sheet'!N46)="","",CONCATENATE(RIGHT(YEAR('Deposit Sheet'!$C$9),2),"-",LEFT('Deposit Sheet'!N46,1),"00"))</f>
      </c>
      <c r="W35">
        <f>IF(TRIM('Deposit Sheet'!M46)="","",CONCATENATE('Deposit Sheet'!M46,"-",'Deposit Sheet'!N46))</f>
      </c>
      <c r="X35">
        <f t="shared" si="0"/>
      </c>
      <c r="Y35">
        <f>IF(TRIM('Deposit Sheet'!Q46)="","",'Deposit Sheet'!Q46)</f>
      </c>
      <c r="Z35" s="97">
        <f>IF(TRIM('Deposit Sheet'!AC46)="","",'Deposit Sheet'!AC46)</f>
      </c>
      <c r="AA35">
        <f>IF('Deposit Sheet'!R46="Yes","ENG_FR_General Thank You + Tax Receipt","")</f>
      </c>
      <c r="AB35">
        <f>IF('Deposit Sheet'!R46="","",IF('Deposit Sheet'!R46="Yes","Not Acknowledged","Do Not Acknowledge"))</f>
      </c>
      <c r="AC35">
        <f>IF(TRIM('Deposit Sheet'!R46)="","",IF('Deposit Sheet'!R46="Yes","Not Receipted","Do Not Receipt"))</f>
      </c>
      <c r="AD35">
        <f>IF(TRIM('Deposit Sheet'!R46)="","",IF('Deposit Sheet'!R46="No",0,IF(TRIM('Deposit Sheet'!S46)="",0,'Deposit Sheet'!S46)))</f>
      </c>
      <c r="AE35" s="97">
        <f>IF(TRIM('Deposit Sheet'!AC46)="","",'Deposit Sheet'!AC46)</f>
      </c>
      <c r="AF35">
        <f>IF(TRIM('Deposit Sheet'!Q46)="","","Do Not Post")</f>
      </c>
      <c r="AG35">
        <f>IF(TRIM('Deposit Sheet'!K46)="","",CONCATENATE("CCBatch#",'Deposit Sheet'!$C$8))</f>
      </c>
      <c r="AH35">
        <f>IF(TRIM('Deposit Sheet'!T46)="","",'Deposit Sheet'!T46)</f>
      </c>
      <c r="AI35" s="97">
        <f>IF('Deposit Sheet'!R46="Yes","RE Receipt","")</f>
      </c>
      <c r="AK35">
        <f>IF(TRIM('Deposit Sheet'!U46)="","","Gift Note")</f>
      </c>
      <c r="AL35">
        <f>IF(TRIM('Deposit Sheet'!U46)="","",'Deposit Sheet'!U46)</f>
      </c>
    </row>
    <row r="36" spans="1:38" ht="12.75">
      <c r="A36">
        <f>IF(TRIM('Deposit Sheet'!A47)="","",'Deposit Sheet'!A47)</f>
      </c>
      <c r="C36">
        <f>IF(TRIM('Deposit Sheet'!B47)="","",'Deposit Sheet'!B47)</f>
      </c>
      <c r="E36">
        <f>IF(TRIM('Deposit Sheet'!C47)="","",'Deposit Sheet'!C47)</f>
      </c>
      <c r="H36">
        <f>IF(TRIM('Deposit Sheet'!D47)="","",'Deposit Sheet'!D47)</f>
      </c>
      <c r="I36">
        <f>IF(TRIM('Deposit Sheet'!E47)="","",'Deposit Sheet'!E47)</f>
      </c>
      <c r="K36">
        <f>IF(TRIM('Deposit Sheet'!F47)="","",'Deposit Sheet'!F47)</f>
      </c>
      <c r="L36">
        <f>IF(TRIM('Deposit Sheet'!G47)="","",'Deposit Sheet'!G47)</f>
      </c>
      <c r="M36">
        <f>IF(TRIM('Deposit Sheet'!H47)="","",'Deposit Sheet'!H47)</f>
      </c>
      <c r="N36">
        <f>IF(TRIM('Deposit Sheet'!I47)="","",'Deposit Sheet'!I47)</f>
      </c>
      <c r="O36">
        <f>IF(TRIM('Deposit Sheet'!J47)="","",'Deposit Sheet'!J47)</f>
      </c>
      <c r="P36">
        <f>IF(TRIM('Deposit Sheet'!K47)="","","Cash")</f>
      </c>
      <c r="Q36">
        <f>IF(TRIM('Deposit Sheet'!K47)="","",IF('Deposit Sheet'!K47="Debit","Cash-Cheques","Credit Cards"))</f>
      </c>
      <c r="R36">
        <f>IF(TRIM('Deposit Sheet'!K47)="","",IF('Deposit Sheet'!K47="Debit","Other","Credit Card"))</f>
      </c>
      <c r="T36">
        <f>IF(TRIM('Deposit Sheet'!K47)="","",IF('Deposit Sheet'!K47="Debit","",'Deposit Sheet'!K47))</f>
      </c>
      <c r="U36">
        <f>IF(W36="","",CONCATENATE(RIGHT(YEAR('Deposit Sheet'!$C$9),2),"-",'RE Import'!W36))</f>
      </c>
      <c r="V36">
        <f>IF(TRIM('Deposit Sheet'!N47)="","",CONCATENATE(RIGHT(YEAR('Deposit Sheet'!$C$9),2),"-",LEFT('Deposit Sheet'!N47,1),"00"))</f>
      </c>
      <c r="W36">
        <f>IF(TRIM('Deposit Sheet'!M47)="","",CONCATENATE('Deposit Sheet'!M47,"-",'Deposit Sheet'!N47))</f>
      </c>
      <c r="X36">
        <f t="shared" si="0"/>
      </c>
      <c r="Y36">
        <f>IF(TRIM('Deposit Sheet'!Q47)="","",'Deposit Sheet'!Q47)</f>
      </c>
      <c r="Z36" s="97">
        <f>IF(TRIM('Deposit Sheet'!AC47)="","",'Deposit Sheet'!AC47)</f>
      </c>
      <c r="AA36">
        <f>IF('Deposit Sheet'!R47="Yes","ENG_FR_General Thank You + Tax Receipt","")</f>
      </c>
      <c r="AB36">
        <f>IF('Deposit Sheet'!R47="","",IF('Deposit Sheet'!R47="Yes","Not Acknowledged","Do Not Acknowledge"))</f>
      </c>
      <c r="AC36">
        <f>IF(TRIM('Deposit Sheet'!R47)="","",IF('Deposit Sheet'!R47="Yes","Not Receipted","Do Not Receipt"))</f>
      </c>
      <c r="AD36">
        <f>IF(TRIM('Deposit Sheet'!R47)="","",IF('Deposit Sheet'!R47="No",0,IF(TRIM('Deposit Sheet'!S47)="",0,'Deposit Sheet'!S47)))</f>
      </c>
      <c r="AE36" s="97">
        <f>IF(TRIM('Deposit Sheet'!AC47)="","",'Deposit Sheet'!AC47)</f>
      </c>
      <c r="AF36">
        <f>IF(TRIM('Deposit Sheet'!Q47)="","","Do Not Post")</f>
      </c>
      <c r="AG36">
        <f>IF(TRIM('Deposit Sheet'!K47)="","",CONCATENATE("CCBatch#",'Deposit Sheet'!$C$8))</f>
      </c>
      <c r="AH36">
        <f>IF(TRIM('Deposit Sheet'!T47)="","",'Deposit Sheet'!T47)</f>
      </c>
      <c r="AI36" s="97">
        <f>IF('Deposit Sheet'!R47="Yes","RE Receipt","")</f>
      </c>
      <c r="AK36">
        <f>IF(TRIM('Deposit Sheet'!U47)="","","Gift Note")</f>
      </c>
      <c r="AL36">
        <f>IF(TRIM('Deposit Sheet'!U47)="","",'Deposit Sheet'!U47)</f>
      </c>
    </row>
    <row r="37" spans="1:38" ht="12.75">
      <c r="A37">
        <f>IF(TRIM('Deposit Sheet'!A48)="","",'Deposit Sheet'!A48)</f>
      </c>
      <c r="C37">
        <f>IF(TRIM('Deposit Sheet'!B48)="","",'Deposit Sheet'!B48)</f>
      </c>
      <c r="E37">
        <f>IF(TRIM('Deposit Sheet'!C48)="","",'Deposit Sheet'!C48)</f>
      </c>
      <c r="H37">
        <f>IF(TRIM('Deposit Sheet'!D48)="","",'Deposit Sheet'!D48)</f>
      </c>
      <c r="I37">
        <f>IF(TRIM('Deposit Sheet'!E48)="","",'Deposit Sheet'!E48)</f>
      </c>
      <c r="K37">
        <f>IF(TRIM('Deposit Sheet'!F48)="","",'Deposit Sheet'!F48)</f>
      </c>
      <c r="L37">
        <f>IF(TRIM('Deposit Sheet'!G48)="","",'Deposit Sheet'!G48)</f>
      </c>
      <c r="M37">
        <f>IF(TRIM('Deposit Sheet'!H48)="","",'Deposit Sheet'!H48)</f>
      </c>
      <c r="N37">
        <f>IF(TRIM('Deposit Sheet'!I48)="","",'Deposit Sheet'!I48)</f>
      </c>
      <c r="O37">
        <f>IF(TRIM('Deposit Sheet'!J48)="","",'Deposit Sheet'!J48)</f>
      </c>
      <c r="P37">
        <f>IF(TRIM('Deposit Sheet'!K48)="","","Cash")</f>
      </c>
      <c r="Q37">
        <f>IF(TRIM('Deposit Sheet'!K48)="","",IF('Deposit Sheet'!K48="Debit","Cash-Cheques","Credit Cards"))</f>
      </c>
      <c r="R37">
        <f>IF(TRIM('Deposit Sheet'!K48)="","",IF('Deposit Sheet'!K48="Debit","Other","Credit Card"))</f>
      </c>
      <c r="T37">
        <f>IF(TRIM('Deposit Sheet'!K48)="","",IF('Deposit Sheet'!K48="Debit","",'Deposit Sheet'!K48))</f>
      </c>
      <c r="U37">
        <f>IF(W37="","",CONCATENATE(RIGHT(YEAR('Deposit Sheet'!$C$9),2),"-",'RE Import'!W37))</f>
      </c>
      <c r="V37">
        <f>IF(TRIM('Deposit Sheet'!N48)="","",CONCATENATE(RIGHT(YEAR('Deposit Sheet'!$C$9),2),"-",LEFT('Deposit Sheet'!N48,1),"00"))</f>
      </c>
      <c r="W37">
        <f>IF(TRIM('Deposit Sheet'!M48)="","",CONCATENATE('Deposit Sheet'!M48,"-",'Deposit Sheet'!N48))</f>
      </c>
      <c r="X37">
        <f t="shared" si="0"/>
      </c>
      <c r="Y37">
        <f>IF(TRIM('Deposit Sheet'!Q48)="","",'Deposit Sheet'!Q48)</f>
      </c>
      <c r="Z37" s="97">
        <f>IF(TRIM('Deposit Sheet'!AC48)="","",'Deposit Sheet'!AC48)</f>
      </c>
      <c r="AA37">
        <f>IF('Deposit Sheet'!R48="Yes","ENG_FR_General Thank You + Tax Receipt","")</f>
      </c>
      <c r="AB37">
        <f>IF('Deposit Sheet'!R48="","",IF('Deposit Sheet'!R48="Yes","Not Acknowledged","Do Not Acknowledge"))</f>
      </c>
      <c r="AC37">
        <f>IF(TRIM('Deposit Sheet'!R48)="","",IF('Deposit Sheet'!R48="Yes","Not Receipted","Do Not Receipt"))</f>
      </c>
      <c r="AD37">
        <f>IF(TRIM('Deposit Sheet'!S48)="","",'Deposit Sheet'!S48)</f>
      </c>
      <c r="AE37" s="97">
        <f>IF(TRIM('Deposit Sheet'!AC48)="","",'Deposit Sheet'!AC48)</f>
      </c>
      <c r="AF37">
        <f>IF(TRIM('Deposit Sheet'!Q48)="","","Do Not Post")</f>
      </c>
      <c r="AG37">
        <f>IF(TRIM('Deposit Sheet'!K48)="","",CONCATENATE("CCBatch#",'Deposit Sheet'!$C$8))</f>
      </c>
      <c r="AH37">
        <f>IF(TRIM('Deposit Sheet'!T48)="","",'Deposit Sheet'!T48)</f>
      </c>
      <c r="AI37" s="97">
        <f>IF('Deposit Sheet'!R48="Yes","RE Receipt","")</f>
      </c>
      <c r="AK37">
        <f>IF(TRIM('Deposit Sheet'!U48)="","","Gift Note")</f>
      </c>
      <c r="AL37">
        <f>IF(TRIM('Deposit Sheet'!U48)="","",'Deposit Sheet'!U48)</f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 Feng</dc:creator>
  <cp:keywords/>
  <dc:description/>
  <cp:lastModifiedBy>GZhuang</cp:lastModifiedBy>
  <cp:lastPrinted>2010-11-29T17:38:54Z</cp:lastPrinted>
  <dcterms:created xsi:type="dcterms:W3CDTF">2003-11-17T11:01:31Z</dcterms:created>
  <dcterms:modified xsi:type="dcterms:W3CDTF">2016-11-22T18:22:23Z</dcterms:modified>
  <cp:category/>
  <cp:version/>
  <cp:contentType/>
  <cp:contentStatus/>
</cp:coreProperties>
</file>